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2120" windowHeight="9120" activeTab="7"/>
  </bookViews>
  <sheets>
    <sheet name="Sheet1" sheetId="1" r:id="rId1"/>
    <sheet name="Cover" sheetId="2" r:id="rId2"/>
    <sheet name="DirReport" sheetId="3" r:id="rId3"/>
    <sheet name="GBS" sheetId="4" r:id="rId4"/>
    <sheet name="GIS" sheetId="5" r:id="rId5"/>
    <sheet name="SES" sheetId="6" r:id="rId6"/>
    <sheet name="GCFS" sheetId="7" r:id="rId7"/>
    <sheet name="Notes" sheetId="8" r:id="rId8"/>
  </sheets>
  <definedNames/>
  <calcPr fullCalcOnLoad="1"/>
</workbook>
</file>

<file path=xl/sharedStrings.xml><?xml version="1.0" encoding="utf-8"?>
<sst xmlns="http://schemas.openxmlformats.org/spreadsheetml/2006/main" count="687" uniqueCount="687">
  <si>
    <t>MINTYE INDUSTRIES BHD.</t>
  </si>
  <si>
    <t>(Incorporated in Malaysia)</t>
  </si>
  <si>
    <t>QUARTERLY REPORT</t>
  </si>
  <si>
    <t>Quarterly report on consolidated results for the 4th financial quarter ended 31 January 2005</t>
  </si>
  <si>
    <t>The figures have not been audited</t>
  </si>
  <si>
    <t>SUMMARY OF KEY FINANCIAL INFORMATION</t>
  </si>
  <si>
    <t>INDIVIDUAL QUARTER</t>
  </si>
  <si>
    <t>CUMULATIVE QUARTER</t>
  </si>
  <si>
    <t>Preceding</t>
  </si>
  <si>
    <t>Preceding</t>
  </si>
  <si>
    <t>Current</t>
  </si>
  <si>
    <t>year</t>
  </si>
  <si>
    <t>Current</t>
  </si>
  <si>
    <t>year</t>
  </si>
  <si>
    <t>year</t>
  </si>
  <si>
    <t>corresponding</t>
  </si>
  <si>
    <t>year</t>
  </si>
  <si>
    <t>corresponding</t>
  </si>
  <si>
    <t>quarter</t>
  </si>
  <si>
    <t>quarter</t>
  </si>
  <si>
    <t>to-date</t>
  </si>
  <si>
    <t>period</t>
  </si>
  <si>
    <t>31 Jan 2005</t>
  </si>
  <si>
    <t>31 Jan 2004</t>
  </si>
  <si>
    <t>31 Jan 2005</t>
  </si>
  <si>
    <t>31 Jan 2004</t>
  </si>
  <si>
    <t>RM'000</t>
  </si>
  <si>
    <t>RM'000</t>
  </si>
  <si>
    <t>RM'000</t>
  </si>
  <si>
    <t>RM'000</t>
  </si>
  <si>
    <t>1.</t>
  </si>
  <si>
    <t>Revenue</t>
  </si>
  <si>
    <t>2.</t>
  </si>
  <si>
    <t>Profit before taxation</t>
  </si>
  <si>
    <t>3.</t>
  </si>
  <si>
    <t>Profit after tax and</t>
  </si>
  <si>
    <t xml:space="preserve">  minority interests</t>
  </si>
  <si>
    <t>4.</t>
  </si>
  <si>
    <t>Net profit for the period</t>
  </si>
  <si>
    <t>5.</t>
  </si>
  <si>
    <t>Basic earnings per share (sen)</t>
  </si>
  <si>
    <t>6.</t>
  </si>
  <si>
    <t>Dividend per share (sen)</t>
  </si>
  <si>
    <t>7.</t>
  </si>
  <si>
    <t>Net tangible assets per share (RM)</t>
  </si>
  <si>
    <t>ADDITIONAL INFORMATION</t>
  </si>
  <si>
    <t>1.</t>
  </si>
  <si>
    <t>Profit from operations</t>
  </si>
  <si>
    <t>2.</t>
  </si>
  <si>
    <t>Gross interest income</t>
  </si>
  <si>
    <t>3.</t>
  </si>
  <si>
    <t>Gross interest expense</t>
  </si>
  <si>
    <t>MINTYE INDUSTRIES BHD.</t>
  </si>
  <si>
    <t>(INCORPORATED IN MALAYSIA)</t>
  </si>
  <si>
    <t>(26870 D)</t>
  </si>
  <si>
    <t>4TH QUARTERLY REPORT</t>
  </si>
  <si>
    <t>on Group Results ended</t>
  </si>
  <si>
    <t>31 January 2005</t>
  </si>
  <si>
    <t>(The figures have not been audited)</t>
  </si>
  <si>
    <t>Company No.</t>
  </si>
  <si>
    <t>26870 D</t>
  </si>
  <si>
    <t>1.</t>
  </si>
  <si>
    <t>MINTYE INDUSTRIES BHD.</t>
  </si>
  <si>
    <t>(Incorporated in Malaysia)</t>
  </si>
  <si>
    <t>Unaudited interim financial report for the 4th financial quarter ended 31 January 2005</t>
  </si>
  <si>
    <t>The Directors of Mintye Industries Bhd. are pleased to announce the unaudited interim financial report for the 4th financial quarter ended 31 January 2005.</t>
  </si>
  <si>
    <t>This interim financial report is prepared in accordance with MASB 26 "Interim Financial Reporting" and paragraph 9.22 of the Bursa Malaysia Listing Requirements, and should be read in conjunction with the audited Group financial statements for the financial year ended 31 January 2004.</t>
  </si>
  <si>
    <t>There was no qualification in the audit report in the most recent audited annual financial statements.</t>
  </si>
  <si>
    <t>Company No.</t>
  </si>
  <si>
    <t>26870 D</t>
  </si>
  <si>
    <t>2.</t>
  </si>
  <si>
    <t>MINTYE INDUSTRIES BHD.</t>
  </si>
  <si>
    <t>(Incorporated in Malaysia)</t>
  </si>
  <si>
    <t>CONDENSED GROUP BALANCE SHEET</t>
  </si>
  <si>
    <t>Unaudited</t>
  </si>
  <si>
    <t>Audited</t>
  </si>
  <si>
    <t>As at</t>
  </si>
  <si>
    <t>As at</t>
  </si>
  <si>
    <t>31 Jan 2005</t>
  </si>
  <si>
    <t>31 Jan 2004</t>
  </si>
  <si>
    <t>RM'000</t>
  </si>
  <si>
    <t>RM'000</t>
  </si>
  <si>
    <t>EMPLOYMENT OF CAPITAL</t>
  </si>
  <si>
    <t>NON-CURRENT ASSETS</t>
  </si>
  <si>
    <t>Properties, plant and equipment</t>
  </si>
  <si>
    <t>Goodwill on consolidation</t>
  </si>
  <si>
    <t>Capital work-in-progress</t>
  </si>
  <si>
    <t>Share investments</t>
  </si>
  <si>
    <t>Deferred tax assets</t>
  </si>
  <si>
    <t>CURRENT ASSETS</t>
  </si>
  <si>
    <t>Inventories</t>
  </si>
  <si>
    <t>Trade receivables</t>
  </si>
  <si>
    <t>Other receivables, utility deposits and prepayments</t>
  </si>
  <si>
    <t>Tax recoverable</t>
  </si>
  <si>
    <t>Short-term deposits with licensed banks</t>
  </si>
  <si>
    <t xml:space="preserve">Cash in hand and at banks </t>
  </si>
  <si>
    <t xml:space="preserve">Less: </t>
  </si>
  <si>
    <t>CURRENT LIABILITIES</t>
  </si>
  <si>
    <t>Trade payables</t>
  </si>
  <si>
    <t>Other payables and accruals</t>
  </si>
  <si>
    <t>Interest-bearing borrowings</t>
  </si>
  <si>
    <t>Taxation</t>
  </si>
  <si>
    <t>NET CURRENT ASSETS</t>
  </si>
  <si>
    <t>Company No.</t>
  </si>
  <si>
    <t>26870 D</t>
  </si>
  <si>
    <t>3.</t>
  </si>
  <si>
    <t>Unaudited</t>
  </si>
  <si>
    <t>Audited</t>
  </si>
  <si>
    <t>As at</t>
  </si>
  <si>
    <t>As at</t>
  </si>
  <si>
    <t>31 Jan 2005</t>
  </si>
  <si>
    <t>31 Jan 2004</t>
  </si>
  <si>
    <t>RM'000</t>
  </si>
  <si>
    <t>RM'000</t>
  </si>
  <si>
    <t>TOTAL ASSETS less CURRENT LIABILITIES</t>
  </si>
  <si>
    <t>NON-CURRENT AND DEFERRED LIABILITIES</t>
  </si>
  <si>
    <t>Goodwill on consolidation</t>
  </si>
  <si>
    <t>Deferred  tax liabilities</t>
  </si>
  <si>
    <t>TOTAL ASSETS less TOTAL LIABILITIES</t>
  </si>
  <si>
    <t>MINORITY INTERESTS</t>
  </si>
  <si>
    <t xml:space="preserve">       </t>
  </si>
  <si>
    <t>NET ASSETS</t>
  </si>
  <si>
    <t>CAPITAL EMPLOYED</t>
  </si>
  <si>
    <t>CAPITAL AND RESERVES</t>
  </si>
  <si>
    <t>Issued capital</t>
  </si>
  <si>
    <t>Capital reserves</t>
  </si>
  <si>
    <t>Accumulated profits</t>
  </si>
  <si>
    <t>SHAREHOLDERS' EQUITY</t>
  </si>
  <si>
    <t>RM</t>
  </si>
  <si>
    <t>RM</t>
  </si>
  <si>
    <t>NET TANGIBLE ASSETS</t>
  </si>
  <si>
    <t>per RM1.00 (2004 : RM1.00) ordinary share</t>
  </si>
  <si>
    <t>The condensed Group balance sheet should be read in conjunction with the audited</t>
  </si>
  <si>
    <t>annual financial statements for the financial year ended 31 January 2004.</t>
  </si>
  <si>
    <t xml:space="preserve">Company No.   </t>
  </si>
  <si>
    <t>26870 D</t>
  </si>
  <si>
    <t>4.</t>
  </si>
  <si>
    <t>(Incorporated in Malaysia)</t>
  </si>
  <si>
    <t>CONDENSED GROUP INCOME STATEMENT</t>
  </si>
  <si>
    <t>Individual quarter</t>
  </si>
  <si>
    <t>Cumulative quarter</t>
  </si>
  <si>
    <t>3 months ended</t>
  </si>
  <si>
    <t>12 months ended</t>
  </si>
  <si>
    <t>31 January</t>
  </si>
  <si>
    <t>31 January</t>
  </si>
  <si>
    <t>RM'000</t>
  </si>
  <si>
    <t>RM'000</t>
  </si>
  <si>
    <t>RM'000</t>
  </si>
  <si>
    <t>RM'000</t>
  </si>
  <si>
    <t>OPERATING ACTIVITIES</t>
  </si>
  <si>
    <t>Revenue</t>
  </si>
  <si>
    <t>Sales</t>
  </si>
  <si>
    <t xml:space="preserve">   Less:</t>
  </si>
  <si>
    <t>Cost of sales</t>
  </si>
  <si>
    <t>Gross profit</t>
  </si>
  <si>
    <t>Other operating income</t>
  </si>
  <si>
    <t xml:space="preserve">   Less:</t>
  </si>
  <si>
    <t>Expenses</t>
  </si>
  <si>
    <t>Selling and distribution</t>
  </si>
  <si>
    <t xml:space="preserve">Administration </t>
  </si>
  <si>
    <t xml:space="preserve">( * included an allowance for </t>
  </si>
  <si>
    <t xml:space="preserve">    doubtful debt of RM3,330,859) (Refer Note B.11)</t>
  </si>
  <si>
    <t>*</t>
  </si>
  <si>
    <t>Finance</t>
  </si>
  <si>
    <t>- Bank commitment and other charges</t>
  </si>
  <si>
    <t xml:space="preserve">      Profit from operations before interest charges</t>
  </si>
  <si>
    <t>- Interest charges on borrowings</t>
  </si>
  <si>
    <t xml:space="preserve">      Profit from operating activities</t>
  </si>
  <si>
    <t>INVESTING ACTIVITIES</t>
  </si>
  <si>
    <t>PROFIT BEFORE TAXATION</t>
  </si>
  <si>
    <t xml:space="preserve">   Less:</t>
  </si>
  <si>
    <t>Taxation</t>
  </si>
  <si>
    <t>PROFIT AFTER TAXATION</t>
  </si>
  <si>
    <t xml:space="preserve">   Less:</t>
  </si>
  <si>
    <t>Minority interests</t>
  </si>
  <si>
    <t>PROFIT FOR THE FINANCIAL PERIOD</t>
  </si>
  <si>
    <t>Sen</t>
  </si>
  <si>
    <t>Sen</t>
  </si>
  <si>
    <t>Sen</t>
  </si>
  <si>
    <t>Sen</t>
  </si>
  <si>
    <t>PER RM1.00 (2004: RM1.00)</t>
  </si>
  <si>
    <t>ORDINARY SHARE</t>
  </si>
  <si>
    <t>Earnings (basic)</t>
  </si>
  <si>
    <t>Dividend</t>
  </si>
  <si>
    <t>The condensed Group income statement should be read in conjunction with the audited</t>
  </si>
  <si>
    <t>annual financial statements for the financial year ended 31 January 2004.</t>
  </si>
  <si>
    <t>Company No.</t>
  </si>
  <si>
    <t>26870 D</t>
  </si>
  <si>
    <t>5.</t>
  </si>
  <si>
    <t>(Incorporated in Malaysia)</t>
  </si>
  <si>
    <t>CONDENSED GROUP SHAREHOLDERS' EQUITY STATEMENT</t>
  </si>
  <si>
    <t>Non-</t>
  </si>
  <si>
    <t>distributable</t>
  </si>
  <si>
    <t>Distributable</t>
  </si>
  <si>
    <t>Issued</t>
  </si>
  <si>
    <t>Revaluation</t>
  </si>
  <si>
    <t>Accumulated</t>
  </si>
  <si>
    <t>Unaudited</t>
  </si>
  <si>
    <t>capital</t>
  </si>
  <si>
    <t>reserves</t>
  </si>
  <si>
    <t>profits</t>
  </si>
  <si>
    <t>Total</t>
  </si>
  <si>
    <t>RM'000</t>
  </si>
  <si>
    <t>RM'000</t>
  </si>
  <si>
    <t>RM'000</t>
  </si>
  <si>
    <t>RM'000</t>
  </si>
  <si>
    <t>For the financial year</t>
  </si>
  <si>
    <t>ended 31 January 2005</t>
  </si>
  <si>
    <t>As at 1 February 2004</t>
  </si>
  <si>
    <t>Dividend paid</t>
  </si>
  <si>
    <t>Profit for the financial year</t>
  </si>
  <si>
    <t>As at 31 January 2005</t>
  </si>
  <si>
    <t>For the financial year</t>
  </si>
  <si>
    <t>ended 31 January 2004</t>
  </si>
  <si>
    <t>As at 1 February 2003</t>
  </si>
  <si>
    <t>Dividend paid</t>
  </si>
  <si>
    <t>Profit for the financial year</t>
  </si>
  <si>
    <t>As at 31 January 2004</t>
  </si>
  <si>
    <t>The condensed Group shareholders' equity statement should be read in conjunction with the</t>
  </si>
  <si>
    <t>audited annual financial statements for the financial year ended 31 January 2004.</t>
  </si>
  <si>
    <t>Company No.</t>
  </si>
  <si>
    <t>26870 D</t>
  </si>
  <si>
    <t>6.</t>
  </si>
  <si>
    <t>(Incorporated in Malaysia)</t>
  </si>
  <si>
    <t>CONDENSED GROUP CASH FLOW STATEMENT</t>
  </si>
  <si>
    <t>Unaudited</t>
  </si>
  <si>
    <t>For the financial year ended 31 January</t>
  </si>
  <si>
    <t>RM'000</t>
  </si>
  <si>
    <t>RM'000</t>
  </si>
  <si>
    <t>OPERATING ACTIVITIES</t>
  </si>
  <si>
    <t>Operations</t>
  </si>
  <si>
    <t xml:space="preserve">Revenue receipts net of expense payments from </t>
  </si>
  <si>
    <t xml:space="preserve">    revenue-producing business transactions</t>
  </si>
  <si>
    <t>Dividends (net) from investments in shares</t>
  </si>
  <si>
    <t xml:space="preserve">    quoted in Malaysia received</t>
  </si>
  <si>
    <t>Interest from short-term deposits received</t>
  </si>
  <si>
    <t xml:space="preserve">    Cash generated from operations before interest charges</t>
  </si>
  <si>
    <t>Interest charges on borrowings paid</t>
  </si>
  <si>
    <t xml:space="preserve">    Cash from operating activities before taxation</t>
  </si>
  <si>
    <t>Income tax paid</t>
  </si>
  <si>
    <t>Income tax refunded</t>
  </si>
  <si>
    <t>Net cash from operating activities</t>
  </si>
  <si>
    <t>INVESTING ACTIVITIES</t>
  </si>
  <si>
    <t>Addition in investments in quoted shares</t>
  </si>
  <si>
    <t>Purchase of plant, equipment and fittings</t>
  </si>
  <si>
    <t>Addition in capital work-in-progress</t>
  </si>
  <si>
    <t>Proceeds from disposal of motor vehicles</t>
  </si>
  <si>
    <t>Proceeds from disposal of investments in quoted shares</t>
  </si>
  <si>
    <t>Proceeds from disposal of investment in subsidiary</t>
  </si>
  <si>
    <t>Proceeds from insurance claim on loss of motor vehicle</t>
  </si>
  <si>
    <t>Withdrawal of short-term deposits under security</t>
  </si>
  <si>
    <t>Net cash (used in) investing activities</t>
  </si>
  <si>
    <t>FINANCING ACTIVITIES</t>
  </si>
  <si>
    <t>Dividends paid to shareholders of the Company</t>
  </si>
  <si>
    <t>Payments to hire purchase creditors</t>
  </si>
  <si>
    <t>Net cash (used in) financing activities</t>
  </si>
  <si>
    <t>CASH AND CASH EQUIVALENTS</t>
  </si>
  <si>
    <t>Increase in the financial period</t>
  </si>
  <si>
    <t>Unrealised profit on translation of foreign currency</t>
  </si>
  <si>
    <t>Net increase in the financial period</t>
  </si>
  <si>
    <t>As at beginning of financial period</t>
  </si>
  <si>
    <t>As at end of financial period</t>
  </si>
  <si>
    <t>The condensed Group cash flow statement should be read in conjunction with the audited</t>
  </si>
  <si>
    <t>annual financial statements for the financial year ended 31 January 2004.</t>
  </si>
  <si>
    <t>Company No.</t>
  </si>
  <si>
    <t>26870 D</t>
  </si>
  <si>
    <t>7.</t>
  </si>
  <si>
    <t>(Incorporated in Malaysia)</t>
  </si>
  <si>
    <t>NOTES TO THE INTERIM FINANCIAL REPORT</t>
  </si>
  <si>
    <t>for the financial quarter/ year  ended 31 January 2005</t>
  </si>
  <si>
    <t>Basis of preparation</t>
  </si>
  <si>
    <t>The interim financial report is unaudited and has been prepared in accordance with MASB 26 “Interim Financial Reporting” and paragraph 9.22 of the Bursa Malaysia Listing Requirements. It should be read in conjunction with the audited financial statements for the financial year ended 31 January 2004.</t>
  </si>
  <si>
    <t>MASB 26 - Paragraph 16</t>
  </si>
  <si>
    <t>M1.</t>
  </si>
  <si>
    <t>Accounting policies and methods</t>
  </si>
  <si>
    <t>The accounting policies and methods of computation adopted by the Group in this interim financial report are consistent with those adopted in the audited financial statements for the financial year ended 31 January 2004.</t>
  </si>
  <si>
    <t>M2.</t>
  </si>
  <si>
    <t>Disclosure of audit report qualification and status of matters raised</t>
  </si>
  <si>
    <t>There was no qualification in the audit report in the most recent audited annual financial statements.</t>
  </si>
  <si>
    <t>M3.</t>
  </si>
  <si>
    <t>Seasonal or cyclical factors</t>
  </si>
  <si>
    <t>There is no seasonal or cyclical factor which affects the results of the operations of the Group.</t>
  </si>
  <si>
    <t>M4.</t>
  </si>
  <si>
    <t>Unusual items</t>
  </si>
  <si>
    <t>There were no items affecting assets, liabilities, equity, net income, or cash flows that were unusual in nature, size or incidence during the financial period under review other than as reported previously, the allowance for doubtful debt of RM3,330,859 as disclosed in the Group income statement (Note B11).</t>
  </si>
  <si>
    <t>Profit on disposal of motor vehicle</t>
  </si>
  <si>
    <t>Equipment written off</t>
  </si>
  <si>
    <t>Company No.</t>
  </si>
  <si>
    <t>26870 D</t>
  </si>
  <si>
    <t>8.</t>
  </si>
  <si>
    <t>M5.</t>
  </si>
  <si>
    <t>Material changes in estimation of amounts reported</t>
  </si>
  <si>
    <t>There were no material changes in estimation of amounts reported in prior interim period of the current financial year or in prior financial years, which have material effects on the financial position or performance in the current interim period.</t>
  </si>
  <si>
    <t>M6.</t>
  </si>
  <si>
    <t>Changes in debt and equity</t>
  </si>
  <si>
    <t>There were no issuance and repayment of debt and equity securities, share buy-backs, share cancellations, shares held as treasury shares and resale of treasury shares for the current financial period under review.</t>
  </si>
  <si>
    <t>M7.</t>
  </si>
  <si>
    <t>Dividends</t>
  </si>
  <si>
    <t>There was no dividend paid during the current financial quarter under review.</t>
  </si>
  <si>
    <t>M8.</t>
  </si>
  <si>
    <t>Segment information</t>
  </si>
  <si>
    <t>Activities are all carried out in Malaysia</t>
  </si>
  <si>
    <t>Investment,</t>
  </si>
  <si>
    <t>property</t>
  </si>
  <si>
    <t>development</t>
  </si>
  <si>
    <r>
      <rPr>
        <sz val="12"/>
        <rFont val="Times New Roman"/>
        <family val="1"/>
      </rPr>
      <t xml:space="preserve">For the 3-month current financial </t>
    </r>
    <r>
      <rPr>
        <u val="single"/>
        <sz val="12"/>
        <rFont val="Times New Roman"/>
        <family val="1"/>
      </rPr>
      <t>quarter ended 31 January 2005</t>
    </r>
  </si>
  <si>
    <t>Manufacturing</t>
  </si>
  <si>
    <t>Trading</t>
  </si>
  <si>
    <t>and others</t>
  </si>
  <si>
    <t>Total</t>
  </si>
  <si>
    <t>RM'000</t>
  </si>
  <si>
    <t>RM'000</t>
  </si>
  <si>
    <t>RM'000</t>
  </si>
  <si>
    <t>RM'000</t>
  </si>
  <si>
    <t>Revenue</t>
  </si>
  <si>
    <t>External</t>
  </si>
  <si>
    <t>Internal</t>
  </si>
  <si>
    <t>Elimination</t>
  </si>
  <si>
    <t>Cost of sales</t>
  </si>
  <si>
    <t>Gross profit</t>
  </si>
  <si>
    <t>Other operating income</t>
  </si>
  <si>
    <t>Operating expenses</t>
  </si>
  <si>
    <t>Profit/ (loss) from operating activities</t>
  </si>
  <si>
    <t>Company No.</t>
  </si>
  <si>
    <t>26870 D</t>
  </si>
  <si>
    <t>9.</t>
  </si>
  <si>
    <t>Investment,</t>
  </si>
  <si>
    <t>property</t>
  </si>
  <si>
    <t>development</t>
  </si>
  <si>
    <r>
      <rPr>
        <sz val="12"/>
        <rFont val="Times New Roman"/>
        <family val="1"/>
      </rPr>
      <t xml:space="preserve">For the 3-month current financial </t>
    </r>
    <r>
      <rPr>
        <u val="single"/>
        <sz val="12"/>
        <rFont val="Times New Roman"/>
        <family val="1"/>
      </rPr>
      <t>quarter ended 31 January 2005</t>
    </r>
  </si>
  <si>
    <t>Manufacturing</t>
  </si>
  <si>
    <t>Trading</t>
  </si>
  <si>
    <t>and others</t>
  </si>
  <si>
    <t>Total</t>
  </si>
  <si>
    <t>RM'000</t>
  </si>
  <si>
    <t>RM'000</t>
  </si>
  <si>
    <t>RM'000</t>
  </si>
  <si>
    <t>RM'000</t>
  </si>
  <si>
    <t>Profit from investing activities</t>
  </si>
  <si>
    <t>Profit/ (loss) before taxation</t>
  </si>
  <si>
    <t>Taxation</t>
  </si>
  <si>
    <t>Profit/ (loss) after taxation</t>
  </si>
  <si>
    <t>Share of (profit)/ loss by</t>
  </si>
  <si>
    <t xml:space="preserve">    minority interests</t>
  </si>
  <si>
    <t>Profit/ (loss) for the financial period</t>
  </si>
  <si>
    <t>Other information</t>
  </si>
  <si>
    <t>Segment assets</t>
  </si>
  <si>
    <t>Segment liabilities</t>
  </si>
  <si>
    <t>Capital expenditure</t>
  </si>
  <si>
    <t>Non-cash expenses</t>
  </si>
  <si>
    <t xml:space="preserve"> - Depreciation/amortisation</t>
  </si>
  <si>
    <t>The basis of inter-segment pricing is wholesale prices.</t>
  </si>
  <si>
    <t>Company No.</t>
  </si>
  <si>
    <t>26870 D</t>
  </si>
  <si>
    <t>10.</t>
  </si>
  <si>
    <t>Investment,</t>
  </si>
  <si>
    <t>property</t>
  </si>
  <si>
    <t>development</t>
  </si>
  <si>
    <r>
      <rPr>
        <sz val="12"/>
        <rFont val="Times New Roman"/>
        <family val="1"/>
      </rPr>
      <t xml:space="preserve">For   the  12-month   financial    </t>
    </r>
    <r>
      <rPr>
        <u val="single"/>
        <sz val="12"/>
        <rFont val="Times New Roman"/>
        <family val="1"/>
      </rPr>
      <t>year-to-date ended 31 January 2005</t>
    </r>
  </si>
  <si>
    <t>Manufacturing</t>
  </si>
  <si>
    <t>Trading</t>
  </si>
  <si>
    <t>and others</t>
  </si>
  <si>
    <t>Total</t>
  </si>
  <si>
    <t>RM'000</t>
  </si>
  <si>
    <t>RM'000</t>
  </si>
  <si>
    <t>RM'000</t>
  </si>
  <si>
    <t>RM'000</t>
  </si>
  <si>
    <t>Revenue</t>
  </si>
  <si>
    <t>External</t>
  </si>
  <si>
    <t>Internal</t>
  </si>
  <si>
    <t>Elimination</t>
  </si>
  <si>
    <t>Cost of sales</t>
  </si>
  <si>
    <t>Gross profit</t>
  </si>
  <si>
    <t>Other operating income</t>
  </si>
  <si>
    <t>Operating expenses</t>
  </si>
  <si>
    <t>Profit/ (loss) from operating</t>
  </si>
  <si>
    <t>activities</t>
  </si>
  <si>
    <t>Profit from investing activities</t>
  </si>
  <si>
    <t>Profit/ (loss) before taxation</t>
  </si>
  <si>
    <t>Taxation</t>
  </si>
  <si>
    <t>Profit/ (loss) after taxation</t>
  </si>
  <si>
    <t>Share of (profit)/ loss by</t>
  </si>
  <si>
    <t>minority interests</t>
  </si>
  <si>
    <t>Profit/ (loss) for  the financial period</t>
  </si>
  <si>
    <t>Other information</t>
  </si>
  <si>
    <t>Segment assets</t>
  </si>
  <si>
    <t>Segment liabilities</t>
  </si>
  <si>
    <t>Capital expenditure</t>
  </si>
  <si>
    <t>Non-cash expenses</t>
  </si>
  <si>
    <t xml:space="preserve"> - Depreciation/amortisation</t>
  </si>
  <si>
    <t>The basis of inter-segment pricing is wholesale prices.</t>
  </si>
  <si>
    <t>Company No.</t>
  </si>
  <si>
    <t>26870 D</t>
  </si>
  <si>
    <t>11.</t>
  </si>
  <si>
    <t>M9.</t>
  </si>
  <si>
    <t>Property, plant and equipment</t>
  </si>
  <si>
    <t>The valuations of land and building have been brought forward without amendment from the most recent audited financial statements as no revaluation has been carried out since the dates of revaluation on 25 and 27 January 1994.</t>
  </si>
  <si>
    <t>Current financial quarter</t>
  </si>
  <si>
    <t>As at 31 January 2005</t>
  </si>
  <si>
    <t>Stated at</t>
  </si>
  <si>
    <t>Stated at</t>
  </si>
  <si>
    <t>valuation</t>
  </si>
  <si>
    <t>cost</t>
  </si>
  <si>
    <t>Total</t>
  </si>
  <si>
    <t>RM'000</t>
  </si>
  <si>
    <t>RM'000</t>
  </si>
  <si>
    <t>RM'000</t>
  </si>
  <si>
    <t>Valuation/cost</t>
  </si>
  <si>
    <t>As at 1.2.2004</t>
  </si>
  <si>
    <t>Additions</t>
  </si>
  <si>
    <t>Transfer from capital work-in-progress</t>
  </si>
  <si>
    <t>Disposals</t>
  </si>
  <si>
    <t>Written off</t>
  </si>
  <si>
    <t>As at 31.1.2005</t>
  </si>
  <si>
    <t>Accumulated depreciation/amortisation</t>
  </si>
  <si>
    <t>Charge for the period</t>
  </si>
  <si>
    <t>Disposals</t>
  </si>
  <si>
    <t>Written off</t>
  </si>
  <si>
    <t>Net book value</t>
  </si>
  <si>
    <t>Company No.</t>
  </si>
  <si>
    <t>26870 D</t>
  </si>
  <si>
    <t>12.</t>
  </si>
  <si>
    <t>M10.</t>
  </si>
  <si>
    <t>Material events subsequent to the end of the interim period</t>
  </si>
  <si>
    <t>There were no material events subsequent to the end of the interim period that have not been reflected in the financial statements for the interim period.</t>
  </si>
  <si>
    <t>M11.</t>
  </si>
  <si>
    <t>Changes in composition of the Group</t>
  </si>
  <si>
    <t>There is no change in the composition of the Group during the current financial quarter under review.</t>
  </si>
  <si>
    <t>M12.</t>
  </si>
  <si>
    <t>Contingent liabilities</t>
  </si>
  <si>
    <t>The contingent liabilities within 7 days before the date of issue of this interim financial report are as follows:</t>
  </si>
  <si>
    <t>RM'000</t>
  </si>
  <si>
    <t>Unsecured</t>
  </si>
  <si>
    <t>Bankers' guarantees for</t>
  </si>
  <si>
    <t xml:space="preserve">  - issuance of employment permits</t>
  </si>
  <si>
    <t xml:space="preserve">  - electricity supplies</t>
  </si>
  <si>
    <t xml:space="preserve">  - custom duties for exports</t>
  </si>
  <si>
    <t>Letters of credit for imports of raw materials</t>
  </si>
  <si>
    <t>No loss is anticipated.</t>
  </si>
  <si>
    <t>M13.</t>
  </si>
  <si>
    <t>Inventories</t>
  </si>
  <si>
    <t>Current</t>
  </si>
  <si>
    <t>financial</t>
  </si>
  <si>
    <t xml:space="preserve">quarter </t>
  </si>
  <si>
    <t>as at</t>
  </si>
  <si>
    <t>31 Jan 2005</t>
  </si>
  <si>
    <t>Stated at cost</t>
  </si>
  <si>
    <t>RM'000</t>
  </si>
  <si>
    <t>Held for</t>
  </si>
  <si>
    <t>- Manufacture</t>
  </si>
  <si>
    <t>Raw materials</t>
  </si>
  <si>
    <t>Spare parts</t>
  </si>
  <si>
    <t>Packing materials and loose tools</t>
  </si>
  <si>
    <t>Work-in-progress</t>
  </si>
  <si>
    <t>- Sale</t>
  </si>
  <si>
    <t>Finished products</t>
  </si>
  <si>
    <t>Company No.</t>
  </si>
  <si>
    <t>13.</t>
  </si>
  <si>
    <t>M14.</t>
  </si>
  <si>
    <t>Capital commitments</t>
  </si>
  <si>
    <t>Capital commitments authorised by the Directors and not provided for in the financial statements as at end of financial quarter 31 January 2005 are as follows:</t>
  </si>
  <si>
    <t>Factory</t>
  </si>
  <si>
    <t xml:space="preserve"> building and</t>
  </si>
  <si>
    <t>Plant and</t>
  </si>
  <si>
    <t>installation</t>
  </si>
  <si>
    <t>machinery</t>
  </si>
  <si>
    <t>Total</t>
  </si>
  <si>
    <t>RM'000</t>
  </si>
  <si>
    <t>RM'000</t>
  </si>
  <si>
    <t>RM'000</t>
  </si>
  <si>
    <t>- Contracted</t>
  </si>
  <si>
    <t>- Not contracted</t>
  </si>
  <si>
    <t>M15.</t>
  </si>
  <si>
    <t>Extraordinary item</t>
  </si>
  <si>
    <t>There was no extraordinary item.</t>
  </si>
  <si>
    <t>M16.</t>
  </si>
  <si>
    <t>Related party transactions</t>
  </si>
  <si>
    <t>The related party transactions of the Group have been entered into in the normal course of business and have been established under terms that are no less favourable than those arranged with independent third party.</t>
  </si>
  <si>
    <t>Other than intragroup transactions, the transactions with related parties of the Group are set out below:</t>
  </si>
  <si>
    <t>Individual</t>
  </si>
  <si>
    <t xml:space="preserve">Cumulative </t>
  </si>
  <si>
    <t xml:space="preserve">quarter </t>
  </si>
  <si>
    <t xml:space="preserve">quarter </t>
  </si>
  <si>
    <t>3 months</t>
  </si>
  <si>
    <t>12 months</t>
  </si>
  <si>
    <t>ended</t>
  </si>
  <si>
    <t>ended</t>
  </si>
  <si>
    <t>31 Jan 2005</t>
  </si>
  <si>
    <t>31 Jan 2005</t>
  </si>
  <si>
    <t>Revenue/ (expense) transactions with:</t>
  </si>
  <si>
    <t>RM'000</t>
  </si>
  <si>
    <t>RM'000</t>
  </si>
  <si>
    <t>Minsoon Motors Sdn. Bhd.</t>
  </si>
  <si>
    <t>- Sales of finished products</t>
  </si>
  <si>
    <t>- Purchase of motor vehicle</t>
  </si>
  <si>
    <t>- Upkeep of motor vehicles</t>
  </si>
  <si>
    <t>Maxistop Pty. Ltd.</t>
  </si>
  <si>
    <t>- Sales of finished products</t>
  </si>
  <si>
    <t>Minsoon Credit Corporation (M) Sdn. Bhd.</t>
  </si>
  <si>
    <t>- Sale of motor vehicle</t>
  </si>
  <si>
    <t>- Upkeep of motor vehicles</t>
  </si>
  <si>
    <t>- Purchase of motor vehicle</t>
  </si>
  <si>
    <t>Minsoon Developers Sdn. Bhd.</t>
  </si>
  <si>
    <t>- Insurance agency fee</t>
  </si>
  <si>
    <t>Time Ventures Sdn. Bhd.</t>
  </si>
  <si>
    <t>- Printing</t>
  </si>
  <si>
    <t>Company No.</t>
  </si>
  <si>
    <t>14.</t>
  </si>
  <si>
    <t>Bursa Malaysia Listing Requirements (Part A of Appendix 9B)</t>
  </si>
  <si>
    <t>B1.</t>
  </si>
  <si>
    <t>Review of financial performance of the Company and its subsidiaries</t>
  </si>
  <si>
    <t>Current</t>
  </si>
  <si>
    <t>Corresponding</t>
  </si>
  <si>
    <t xml:space="preserve">Cumulative </t>
  </si>
  <si>
    <t xml:space="preserve">Cumulative </t>
  </si>
  <si>
    <t xml:space="preserve">quarter </t>
  </si>
  <si>
    <t xml:space="preserve">quarter </t>
  </si>
  <si>
    <t>12 months</t>
  </si>
  <si>
    <t>12 months</t>
  </si>
  <si>
    <t>ended</t>
  </si>
  <si>
    <t>ended</t>
  </si>
  <si>
    <t>31 Jan 2005</t>
  </si>
  <si>
    <t>31 Jan 2004</t>
  </si>
  <si>
    <t>Increase/ (decrease)</t>
  </si>
  <si>
    <t>RM'000</t>
  </si>
  <si>
    <t>RM'000</t>
  </si>
  <si>
    <t>RM'000</t>
  </si>
  <si>
    <t>%</t>
  </si>
  <si>
    <t>Group turnover</t>
  </si>
  <si>
    <t>Group profit from operating</t>
  </si>
  <si>
    <t>activities</t>
  </si>
  <si>
    <t>Group profit before taxation</t>
  </si>
  <si>
    <t xml:space="preserve">Group profit after taxation </t>
  </si>
  <si>
    <t>and minority interests</t>
  </si>
  <si>
    <t>The increase in the group turnover is mainly due to favourable market condition and aggressive marketing effort. The decrease in group profit before taxation is due to an allowance for doubtful debt of RM3,330,859 made in the first financial quarter.</t>
  </si>
  <si>
    <t>B2.</t>
  </si>
  <si>
    <r>
      <rPr>
        <b/>
        <sz val="12"/>
        <rFont val="Times New Roman"/>
        <family val="1"/>
      </rPr>
      <t xml:space="preserve">Comments on material changes in profit before taxation in the current financial quarter as </t>
    </r>
    <r>
      <rPr>
        <b/>
        <u val="single"/>
        <sz val="12"/>
        <rFont val="Times New Roman"/>
        <family val="1"/>
      </rPr>
      <t>compared with the immediate preceding financial quarter</t>
    </r>
  </si>
  <si>
    <t>Current</t>
  </si>
  <si>
    <t>Preceding</t>
  </si>
  <si>
    <t>financial</t>
  </si>
  <si>
    <t>financial</t>
  </si>
  <si>
    <t>quarter</t>
  </si>
  <si>
    <t>quarter</t>
  </si>
  <si>
    <t>3 months</t>
  </si>
  <si>
    <t>3 months</t>
  </si>
  <si>
    <t>ended</t>
  </si>
  <si>
    <t>ended</t>
  </si>
  <si>
    <t>31 Jan 2005</t>
  </si>
  <si>
    <t>31 Oct 2004</t>
  </si>
  <si>
    <t>Decrease</t>
  </si>
  <si>
    <t>RM'000</t>
  </si>
  <si>
    <t>RM'000</t>
  </si>
  <si>
    <t>RM'000</t>
  </si>
  <si>
    <t>%</t>
  </si>
  <si>
    <t>Group turnover</t>
  </si>
  <si>
    <t>Group profit from operating</t>
  </si>
  <si>
    <t>activities</t>
  </si>
  <si>
    <t>Group profit before taxation</t>
  </si>
  <si>
    <t xml:space="preserve">Group profit after taxation </t>
  </si>
  <si>
    <t>and minority interests</t>
  </si>
  <si>
    <t>For the current financial quarter under review, the group profit before taxation was lower by 22.19% as compared with the preceding financial quarter due to lower turnover in the current quarter with more festive holidays.</t>
  </si>
  <si>
    <t>Company No.</t>
  </si>
  <si>
    <t>15.</t>
  </si>
  <si>
    <t>B3.</t>
  </si>
  <si>
    <t>Prospects</t>
  </si>
  <si>
    <t>Demand for the Group's products is expected to continue to remain stable. Barring unforeseen circumstances, the Board of Directors anticipates a satisfactory overall performance for the Group for the coming financial year ending 31 January 2006.</t>
  </si>
  <si>
    <t>B4.</t>
  </si>
  <si>
    <t>Variance of actual profit from forecast profit</t>
  </si>
  <si>
    <t>This is not applicable as no profit forecast or profit guarantee was published.</t>
  </si>
  <si>
    <t>B5.</t>
  </si>
  <si>
    <t>Taxation</t>
  </si>
  <si>
    <t>Individual</t>
  </si>
  <si>
    <t xml:space="preserve">Cumulative </t>
  </si>
  <si>
    <t xml:space="preserve">quarter </t>
  </si>
  <si>
    <t xml:space="preserve">quarter </t>
  </si>
  <si>
    <t>3 months</t>
  </si>
  <si>
    <t>12 months</t>
  </si>
  <si>
    <t>ended</t>
  </si>
  <si>
    <t>ended</t>
  </si>
  <si>
    <t>31 Jan 2005</t>
  </si>
  <si>
    <t>31 Jan 2005</t>
  </si>
  <si>
    <t>RM'000</t>
  </si>
  <si>
    <t>RM'000</t>
  </si>
  <si>
    <t>Income tax</t>
  </si>
  <si>
    <t>Current</t>
  </si>
  <si>
    <t>- expense for the financial period</t>
  </si>
  <si>
    <t>- under-provision in the previous financial year</t>
  </si>
  <si>
    <t>Deferred</t>
  </si>
  <si>
    <t>- based on income</t>
  </si>
  <si>
    <t xml:space="preserve">   - expense for the financial period</t>
  </si>
  <si>
    <t xml:space="preserve">   - under-provision in the previous financial year</t>
  </si>
  <si>
    <t xml:space="preserve">   - change of tax rate </t>
  </si>
  <si>
    <t>- based on revaluation surplus</t>
  </si>
  <si>
    <t>Total</t>
  </si>
  <si>
    <t>The Group's effective tax rate for the individual quarter three months ended 31 January 2005 was lower than the statutory tax rate mainly due to utilisation of reinvestment allowances.</t>
  </si>
  <si>
    <t>The Group's effective tax rate for the cumulative quarter twelve months ended 31 January 2005 was higher than the statutory rate mainly due to tax losses in certain subsidiaries not available for offset against profitable subsidiaries within the Group and certain expenses not deductible for tax purposes.</t>
  </si>
  <si>
    <t>B6.</t>
  </si>
  <si>
    <t>Profit/ (loss) on sale of unquoted investments and properties</t>
  </si>
  <si>
    <t>There was no sale of unquoted investments and properties for the current financial quarter.</t>
  </si>
  <si>
    <t>Company No.</t>
  </si>
  <si>
    <t>16.</t>
  </si>
  <si>
    <t>B7.</t>
  </si>
  <si>
    <t>Quoted investments</t>
  </si>
  <si>
    <t>Individual</t>
  </si>
  <si>
    <t xml:space="preserve">Cumulative </t>
  </si>
  <si>
    <t xml:space="preserve">quarter </t>
  </si>
  <si>
    <t xml:space="preserve">quarter </t>
  </si>
  <si>
    <t>3 months</t>
  </si>
  <si>
    <t>12 months</t>
  </si>
  <si>
    <t>ended</t>
  </si>
  <si>
    <t>ended</t>
  </si>
  <si>
    <t>31 Jan 2005</t>
  </si>
  <si>
    <t>31 Jan 2005</t>
  </si>
  <si>
    <t>RM'000</t>
  </si>
  <si>
    <t>RM'000</t>
  </si>
  <si>
    <t>(a)</t>
  </si>
  <si>
    <t>(i)   Total purchases</t>
  </si>
  <si>
    <t>(ii)  Total sales proceeds</t>
  </si>
  <si>
    <t>(iii) Total disposals</t>
  </si>
  <si>
    <t>(iv) Total profit</t>
  </si>
  <si>
    <t>(b)</t>
  </si>
  <si>
    <t>Investments in shares quoted in Malaysia as at end of this</t>
  </si>
  <si>
    <t xml:space="preserve">  reporting period, 31 January 2005</t>
  </si>
  <si>
    <t>(i)   Cost</t>
  </si>
  <si>
    <t>(ii)  Net book value</t>
  </si>
  <si>
    <t>(iii) Market value</t>
  </si>
  <si>
    <t>B8.</t>
  </si>
  <si>
    <t>Corporate proposal</t>
  </si>
  <si>
    <t>There is no corporate proposal within 7 days before the date of issue of this interim financial report.</t>
  </si>
  <si>
    <t>B9.</t>
  </si>
  <si>
    <t>Borrowings</t>
  </si>
  <si>
    <t>Total</t>
  </si>
  <si>
    <t>RM'000</t>
  </si>
  <si>
    <t>As at the end of the reporting period, 31 January 2005</t>
  </si>
  <si>
    <t>(a)</t>
  </si>
  <si>
    <t>Bank overdrafts</t>
  </si>
  <si>
    <t>- unsecured</t>
  </si>
  <si>
    <t>Other banking facilities</t>
  </si>
  <si>
    <t>- unsecured</t>
  </si>
  <si>
    <t>(b)</t>
  </si>
  <si>
    <t>Short-term borrowings</t>
  </si>
  <si>
    <t>Long-term borrowings</t>
  </si>
  <si>
    <t>There was no borrowing or debt security in any foreign currency.</t>
  </si>
  <si>
    <t>B10.</t>
  </si>
  <si>
    <t>Off balance sheet financial instruments</t>
  </si>
  <si>
    <t>There is no financial instrument with off balance sheet risk within 7 days before the issue date of this interim financial report or entered into after the end of this reporting period.</t>
  </si>
  <si>
    <t>Company No.</t>
  </si>
  <si>
    <t>17.</t>
  </si>
  <si>
    <t>B11.</t>
  </si>
  <si>
    <t>Material litigation</t>
  </si>
  <si>
    <t>As reported previously, a writ of summon had been served by a subsidiary on a vendor for refund of a balance sum of  RM3,330,859 paid for a property development project which had been rescinded.</t>
  </si>
  <si>
    <t>The above case was heard on 3 March 2004 and the Melaka High Court had ruled against the subsidiary on 23 June 2004. The subsidiary appealed against the Court's decision at the Court of Appeal which on 24 November 2004 decided in favour of the subsidiary. The vendor has since filed a notice of appeal against the Court's decision.</t>
  </si>
  <si>
    <t>Pending the outcome of the vendor's appeal, the Group will maintain an allowance for this debt in the financial statements made previously in the financial quarter ended 30 April 2004.</t>
  </si>
  <si>
    <t>B12.</t>
  </si>
  <si>
    <t>Dividends</t>
  </si>
  <si>
    <t>The directors recommend a tax exempt final dividend of 6% amounting to RM3,648,000 for the current financial year ended 31 January 2005.</t>
  </si>
  <si>
    <t>B13.</t>
  </si>
  <si>
    <t>Earnings</t>
  </si>
  <si>
    <t>Current quarter</t>
  </si>
  <si>
    <t>Cumulative quarter</t>
  </si>
  <si>
    <t>3 months ended</t>
  </si>
  <si>
    <t>12 months ended</t>
  </si>
  <si>
    <t>31 January</t>
  </si>
  <si>
    <t xml:space="preserve">31 January </t>
  </si>
  <si>
    <t>RM'000</t>
  </si>
  <si>
    <t>RM'000</t>
  </si>
  <si>
    <t>RM'000</t>
  </si>
  <si>
    <t>RM'000</t>
  </si>
  <si>
    <t>Profit for the financial period</t>
  </si>
  <si>
    <t>No.</t>
  </si>
  <si>
    <t>No.</t>
  </si>
  <si>
    <t>No.</t>
  </si>
  <si>
    <t>No.</t>
  </si>
  <si>
    <t xml:space="preserve">Number of ordinary shares in issue </t>
  </si>
  <si>
    <t>Sen</t>
  </si>
  <si>
    <t>Sen</t>
  </si>
  <si>
    <t>Sen</t>
  </si>
  <si>
    <t>Sen</t>
  </si>
  <si>
    <t>Earnings per ordinary share of</t>
  </si>
  <si>
    <t xml:space="preserve">    RM1.00 (2004 : RM1.00) each </t>
  </si>
  <si>
    <t>Date of authorisation for issue</t>
  </si>
  <si>
    <t>The Board of Directors authorised this interim financial report for issue on 30 March 2005.</t>
  </si>
  <si>
    <t>By order of the Board</t>
  </si>
  <si>
    <t>Foong Kai Ming</t>
  </si>
  <si>
    <t>Company Secretary</t>
  </si>
  <si>
    <t>Kuala Lumpur,</t>
  </si>
  <si>
    <t>30 March 2005</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</si>
</sst>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_);_(@_)"/>
    <numFmt numFmtId="173" formatCode="_(* #,##0_);_(* \(#,##0\);_(* \-??_);_(@_)"/>
    <numFmt numFmtId="174" formatCode="mmm\ d&quot;, &quot;yy"/>
    <numFmt numFmtId="175" formatCode="mmm\ dd"/>
    <numFmt numFmtId="176" formatCode="_(* #,##0_);_(* \(#,##0\);_(* \-_);_(@_)"/>
  </numFmts>
  <fonts count="12">
    <font>
      <sz val="12"/>
      <name val="Times New Roman"/>
      <family val="0"/>
    </font>
    <font>
      <sz val="10"/>
      <name val="Arial"/>
      <family val="0"/>
    </font>
    <font>
      <b/>
      <u val="single"/>
      <sz val="12"/>
      <name val="Times New Roman"/>
      <family val="1"/>
    </font>
    <font>
      <b/>
      <sz val="12"/>
      <name val="Times New Roman"/>
      <family val="1"/>
    </font>
    <font>
      <u val="single"/>
      <sz val="12"/>
      <name val="Times New Roman"/>
      <family val="1"/>
    </font>
    <font>
      <b/>
      <u val="single"/>
      <sz val="16"/>
      <name val="Times New Roman"/>
      <family val="1"/>
    </font>
    <font>
      <sz val="16"/>
      <name val="Times New Roman"/>
      <family val="1"/>
    </font>
    <font>
      <b/>
      <sz val="10"/>
      <name val="Times New Roman"/>
      <family val="1"/>
    </font>
    <font>
      <sz val="10"/>
      <name val="Times New Roman"/>
      <family val="1"/>
    </font>
    <font>
      <b/>
      <sz val="14"/>
      <name val="Times New Roman"/>
      <family val="1"/>
    </font>
    <font>
      <sz val="14"/>
      <name val="Times New Roman"/>
      <family val="1"/>
    </font>
    <font>
      <b/>
      <i/>
      <sz val="12"/>
      <name val="Times New Roman"/>
      <family val="1"/>
    </font>
  </fonts>
  <fills count="2">
    <fill>
      <patternFill/>
    </fill>
    <fill>
      <patternFill patternType="gray125"/>
    </fill>
  </fills>
  <borders count="6">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double">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2" fontId="0" fillId="0" borderId="0" applyFill="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3"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xf>
    <xf numFmtId="173" fontId="0" fillId="0" borderId="0" xfId="15" applyNumberFormat="1" applyFont="1" applyFill="1" applyBorder="1" applyAlignment="1" applyProtection="1">
      <alignment/>
      <protection/>
    </xf>
    <xf numFmtId="172" fontId="0" fillId="0" borderId="0" xfId="15" applyFont="1" applyFill="1" applyBorder="1" applyAlignment="1" applyProtection="1">
      <alignment/>
      <protection/>
    </xf>
    <xf numFmtId="0" fontId="6" fillId="0" borderId="0" xfId="0" applyFont="1" applyBorder="1" applyAlignment="1">
      <alignment/>
    </xf>
    <xf numFmtId="0" fontId="8" fillId="0" borderId="0" xfId="0" applyFont="1" applyBorder="1" applyAlignment="1">
      <alignment/>
    </xf>
    <xf numFmtId="0" fontId="10" fillId="0" borderId="0" xfId="0" applyFont="1" applyBorder="1" applyAlignment="1">
      <alignment/>
    </xf>
    <xf numFmtId="0" fontId="3"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xf>
    <xf numFmtId="0" fontId="0" fillId="0" borderId="0" xfId="0" applyFont="1" applyBorder="1" applyAlignment="1">
      <alignment horizontal="justify"/>
    </xf>
    <xf numFmtId="173" fontId="0" fillId="0" borderId="0" xfId="15" applyNumberFormat="1" applyFont="1" applyFill="1" applyBorder="1" applyAlignment="1" applyProtection="1">
      <alignment/>
      <protection/>
    </xf>
    <xf numFmtId="173" fontId="0" fillId="0" borderId="0" xfId="15" applyNumberFormat="1"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73" fontId="2" fillId="0" borderId="0" xfId="0" applyNumberFormat="1" applyFont="1" applyFill="1" applyBorder="1" applyAlignment="1" applyProtection="1">
      <alignment horizontal="center"/>
      <protection/>
    </xf>
    <xf numFmtId="173" fontId="0" fillId="0" borderId="0" xfId="0" applyNumberFormat="1" applyFont="1" applyFill="1" applyBorder="1" applyAlignment="1" applyProtection="1">
      <alignment horizontal="center"/>
      <protection/>
    </xf>
    <xf numFmtId="173" fontId="0" fillId="0" borderId="0" xfId="0" applyNumberFormat="1" applyFont="1" applyFill="1" applyBorder="1" applyAlignment="1" applyProtection="1">
      <alignment horizontal="center"/>
      <protection/>
    </xf>
    <xf numFmtId="173" fontId="0" fillId="0" borderId="0" xfId="0" applyNumberFormat="1" applyFont="1" applyFill="1" applyBorder="1" applyAlignment="1" applyProtection="1">
      <alignment/>
      <protection/>
    </xf>
    <xf numFmtId="173" fontId="3" fillId="0" borderId="0" xfId="0" applyNumberFormat="1" applyFont="1" applyFill="1" applyBorder="1" applyAlignment="1" applyProtection="1">
      <alignment horizontal="center"/>
      <protection/>
    </xf>
    <xf numFmtId="173" fontId="2" fillId="0" borderId="0" xfId="0" applyNumberFormat="1" applyFont="1" applyFill="1" applyBorder="1" applyAlignment="1" applyProtection="1">
      <alignment/>
      <protection/>
    </xf>
    <xf numFmtId="173" fontId="2" fillId="0" borderId="0" xfId="15" applyNumberFormat="1" applyFont="1" applyFill="1" applyBorder="1" applyAlignment="1" applyProtection="1">
      <alignment horizontal="center"/>
      <protection/>
    </xf>
    <xf numFmtId="173" fontId="3" fillId="0" borderId="0" xfId="15" applyNumberFormat="1" applyFont="1" applyFill="1" applyBorder="1" applyAlignment="1" applyProtection="1">
      <alignment horizontal="center"/>
      <protection/>
    </xf>
    <xf numFmtId="173" fontId="3" fillId="0" borderId="0" xfId="15" applyNumberFormat="1" applyFont="1" applyFill="1" applyBorder="1" applyAlignment="1" applyProtection="1">
      <alignment/>
      <protection/>
    </xf>
    <xf numFmtId="173" fontId="0" fillId="0" borderId="0" xfId="15" applyNumberFormat="1" applyFont="1" applyFill="1" applyBorder="1" applyAlignment="1" applyProtection="1">
      <alignment horizontal="left"/>
      <protection/>
    </xf>
    <xf numFmtId="173" fontId="0" fillId="0" borderId="1" xfId="15" applyNumberFormat="1" applyFont="1" applyFill="1" applyBorder="1" applyAlignment="1" applyProtection="1">
      <alignment/>
      <protection/>
    </xf>
    <xf numFmtId="173" fontId="3" fillId="0" borderId="0" xfId="15" applyNumberFormat="1" applyFont="1" applyFill="1" applyBorder="1" applyAlignment="1" applyProtection="1">
      <alignment horizontal="left"/>
      <protection/>
    </xf>
    <xf numFmtId="173" fontId="0" fillId="0" borderId="1" xfId="15" applyNumberFormat="1" applyFont="1" applyFill="1" applyBorder="1" applyAlignment="1" applyProtection="1">
      <alignment horizontal="right"/>
      <protection/>
    </xf>
    <xf numFmtId="173" fontId="0" fillId="0" borderId="0" xfId="15" applyNumberFormat="1" applyFont="1" applyFill="1" applyBorder="1" applyAlignment="1" applyProtection="1">
      <alignment horizontal="right"/>
      <protection/>
    </xf>
    <xf numFmtId="173" fontId="3" fillId="0" borderId="0" xfId="15" applyNumberFormat="1" applyFont="1" applyFill="1" applyBorder="1" applyAlignment="1" applyProtection="1">
      <alignment/>
      <protection/>
    </xf>
    <xf numFmtId="173" fontId="0" fillId="0" borderId="2" xfId="15" applyNumberFormat="1" applyFont="1" applyFill="1" applyBorder="1" applyAlignment="1" applyProtection="1">
      <alignment/>
      <protection/>
    </xf>
    <xf numFmtId="173" fontId="0" fillId="0" borderId="3" xfId="15" applyNumberFormat="1" applyFont="1" applyFill="1" applyBorder="1" applyAlignment="1" applyProtection="1">
      <alignment/>
      <protection/>
    </xf>
    <xf numFmtId="173" fontId="0" fillId="0" borderId="2" xfId="15" applyNumberFormat="1" applyFont="1" applyFill="1" applyBorder="1" applyAlignment="1" applyProtection="1">
      <alignment horizontal="center"/>
      <protection/>
    </xf>
    <xf numFmtId="173" fontId="0" fillId="0" borderId="2" xfId="15" applyNumberFormat="1" applyFont="1" applyFill="1" applyBorder="1" applyAlignment="1" applyProtection="1">
      <alignment horizontal="right"/>
      <protection/>
    </xf>
    <xf numFmtId="172" fontId="0" fillId="0" borderId="3" xfId="15" applyFont="1" applyFill="1" applyBorder="1" applyAlignment="1" applyProtection="1">
      <alignment/>
      <protection/>
    </xf>
    <xf numFmtId="173" fontId="0" fillId="0" borderId="1" xfId="15" applyNumberFormat="1" applyFont="1" applyFill="1" applyBorder="1" applyAlignment="1" applyProtection="1">
      <alignment/>
      <protection/>
    </xf>
    <xf numFmtId="0" fontId="0" fillId="0" borderId="0" xfId="0" applyFont="1" applyFill="1" applyBorder="1" applyAlignment="1">
      <alignment/>
    </xf>
    <xf numFmtId="0" fontId="0" fillId="0" borderId="0" xfId="0" applyFont="1" applyFill="1" applyBorder="1" applyAlignment="1">
      <alignment/>
    </xf>
    <xf numFmtId="0" fontId="3" fillId="0" borderId="0" xfId="0" applyFont="1" applyFill="1" applyBorder="1" applyAlignment="1">
      <alignment/>
    </xf>
    <xf numFmtId="173" fontId="0" fillId="0" borderId="0" xfId="0" applyNumberFormat="1" applyFont="1" applyBorder="1" applyAlignment="1">
      <alignment/>
    </xf>
    <xf numFmtId="173" fontId="0" fillId="0" borderId="2" xfId="15" applyNumberFormat="1" applyFont="1" applyFill="1" applyBorder="1" applyAlignment="1" applyProtection="1">
      <alignment/>
      <protection/>
    </xf>
    <xf numFmtId="173" fontId="0" fillId="0" borderId="3" xfId="15" applyNumberFormat="1" applyFont="1" applyFill="1" applyBorder="1" applyAlignment="1" applyProtection="1">
      <alignment/>
      <protection/>
    </xf>
    <xf numFmtId="173" fontId="0" fillId="0" borderId="0" xfId="0" applyNumberFormat="1" applyFont="1" applyBorder="1" applyAlignment="1">
      <alignment horizontal="center"/>
    </xf>
    <xf numFmtId="173" fontId="0" fillId="0" borderId="0" xfId="15" applyNumberFormat="1" applyFont="1" applyFill="1" applyBorder="1" applyAlignment="1" applyProtection="1">
      <alignment horizontal="center"/>
      <protection/>
    </xf>
    <xf numFmtId="172" fontId="0" fillId="0" borderId="3" xfId="15" applyFont="1" applyFill="1" applyBorder="1" applyAlignment="1" applyProtection="1">
      <alignment/>
      <protection/>
    </xf>
    <xf numFmtId="0" fontId="2" fillId="0" borderId="0" xfId="0" applyFont="1" applyBorder="1" applyAlignment="1">
      <alignment/>
    </xf>
    <xf numFmtId="173" fontId="4" fillId="0" borderId="0" xfId="15" applyNumberFormat="1" applyFont="1" applyFill="1" applyBorder="1" applyAlignment="1" applyProtection="1">
      <alignment/>
      <protection/>
    </xf>
    <xf numFmtId="173" fontId="0" fillId="0" borderId="0" xfId="0" applyNumberFormat="1" applyFont="1" applyFill="1" applyBorder="1" applyAlignment="1" applyProtection="1">
      <alignment/>
      <protection/>
    </xf>
    <xf numFmtId="0" fontId="0" fillId="0" borderId="0" xfId="0" applyFont="1" applyBorder="1" applyAlignment="1">
      <alignment horizontal="left"/>
    </xf>
    <xf numFmtId="172" fontId="0" fillId="0" borderId="0" xfId="15" applyFont="1" applyFill="1" applyBorder="1" applyAlignment="1" applyProtection="1">
      <alignment horizontal="right"/>
      <protection/>
    </xf>
    <xf numFmtId="173" fontId="0" fillId="0" borderId="1" xfId="0" applyNumberFormat="1"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justify"/>
    </xf>
    <xf numFmtId="0" fontId="2" fillId="0" borderId="0" xfId="0" applyFont="1" applyBorder="1" applyAlignment="1">
      <alignment/>
    </xf>
    <xf numFmtId="0" fontId="0" fillId="0" borderId="0" xfId="0" applyFont="1" applyBorder="1" applyAlignment="1">
      <alignment/>
    </xf>
    <xf numFmtId="172" fontId="0" fillId="0" borderId="0" xfId="0" applyNumberFormat="1" applyFont="1" applyBorder="1" applyAlignment="1">
      <alignment/>
    </xf>
    <xf numFmtId="173" fontId="0" fillId="0" borderId="0" xfId="0" applyNumberFormat="1" applyFont="1" applyBorder="1" applyAlignment="1">
      <alignment/>
    </xf>
    <xf numFmtId="176" fontId="0" fillId="0" borderId="0" xfId="0" applyNumberFormat="1" applyFont="1" applyBorder="1" applyAlignment="1">
      <alignment/>
    </xf>
    <xf numFmtId="0" fontId="0" fillId="0" borderId="0" xfId="0" applyFont="1" applyBorder="1" applyAlignment="1">
      <alignment horizontal="center" vertical="center"/>
    </xf>
    <xf numFmtId="173" fontId="0" fillId="0" borderId="4" xfId="15" applyNumberFormat="1" applyFont="1" applyFill="1" applyBorder="1" applyAlignment="1" applyProtection="1">
      <alignment/>
      <protection/>
    </xf>
    <xf numFmtId="0" fontId="0" fillId="0" borderId="2" xfId="0" applyFont="1" applyBorder="1" applyAlignment="1">
      <alignment/>
    </xf>
    <xf numFmtId="173" fontId="0" fillId="0" borderId="3" xfId="0" applyNumberFormat="1" applyFont="1" applyBorder="1" applyAlignment="1">
      <alignment/>
    </xf>
    <xf numFmtId="0" fontId="3" fillId="0" borderId="0" xfId="0" applyFont="1" applyBorder="1" applyAlignment="1">
      <alignment/>
    </xf>
    <xf numFmtId="0" fontId="0" fillId="0" borderId="1" xfId="0" applyFont="1" applyBorder="1" applyAlignment="1">
      <alignment horizontal="center"/>
    </xf>
    <xf numFmtId="0" fontId="0" fillId="0" borderId="0" xfId="0" applyFont="1" applyBorder="1" applyAlignment="1">
      <alignment/>
    </xf>
    <xf numFmtId="172" fontId="0" fillId="0" borderId="0" xfId="15" applyFont="1" applyFill="1" applyBorder="1" applyAlignment="1" applyProtection="1">
      <alignment/>
      <protection/>
    </xf>
    <xf numFmtId="173" fontId="0" fillId="0" borderId="0" xfId="0" applyNumberFormat="1" applyFont="1" applyBorder="1" applyAlignment="1">
      <alignment/>
    </xf>
    <xf numFmtId="172" fontId="0" fillId="0" borderId="0" xfId="0" applyNumberFormat="1"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0" fontId="5" fillId="0" borderId="0" xfId="0" applyFont="1" applyBorder="1" applyAlignment="1">
      <alignment horizontal="center"/>
    </xf>
    <xf numFmtId="0" fontId="7" fillId="0" borderId="0" xfId="0" applyFont="1" applyBorder="1" applyAlignment="1">
      <alignment horizontal="center"/>
    </xf>
    <xf numFmtId="0" fontId="9" fillId="0" borderId="0" xfId="0" applyFont="1" applyBorder="1" applyAlignment="1">
      <alignment horizontal="center"/>
    </xf>
    <xf numFmtId="174" fontId="3" fillId="0" borderId="0" xfId="0" applyNumberFormat="1" applyFont="1" applyBorder="1" applyAlignment="1">
      <alignment horizontal="center"/>
    </xf>
    <xf numFmtId="0" fontId="11" fillId="0" borderId="0" xfId="0" applyFont="1" applyBorder="1" applyAlignment="1">
      <alignment horizontal="center"/>
    </xf>
    <xf numFmtId="173" fontId="0" fillId="0" borderId="1" xfId="15" applyNumberFormat="1" applyFont="1" applyFill="1" applyBorder="1" applyAlignment="1" applyProtection="1">
      <alignment horizontal="center"/>
      <protection/>
    </xf>
    <xf numFmtId="173" fontId="0" fillId="0" borderId="5" xfId="15" applyNumberFormat="1" applyFont="1" applyFill="1" applyBorder="1" applyAlignment="1" applyProtection="1">
      <alignment horizontal="center"/>
      <protection/>
    </xf>
    <xf numFmtId="0" fontId="0" fillId="0" borderId="0" xfId="0" applyFont="1" applyBorder="1" applyAlignment="1">
      <alignment horizontal="justify"/>
    </xf>
    <xf numFmtId="0" fontId="0" fillId="0" borderId="0" xfId="0" applyFont="1" applyBorder="1" applyAlignment="1">
      <alignment/>
    </xf>
    <xf numFmtId="173" fontId="2" fillId="0" borderId="0" xfId="0" applyNumberFormat="1" applyFont="1" applyFill="1" applyBorder="1" applyAlignment="1" applyProtection="1">
      <alignment horizontal="center"/>
      <protection/>
    </xf>
    <xf numFmtId="173" fontId="0" fillId="0" borderId="0" xfId="0" applyNumberFormat="1" applyFont="1" applyFill="1" applyBorder="1" applyAlignment="1" applyProtection="1">
      <alignment horizontal="center"/>
      <protection/>
    </xf>
    <xf numFmtId="173" fontId="0" fillId="0" borderId="0" xfId="15" applyNumberFormat="1" applyFont="1" applyFill="1" applyBorder="1" applyAlignment="1" applyProtection="1">
      <alignment horizontal="center"/>
      <protection/>
    </xf>
    <xf numFmtId="175" fontId="3" fillId="0" borderId="0" xfId="0" applyNumberFormat="1" applyFont="1" applyBorder="1" applyAlignment="1">
      <alignment horizontal="center"/>
    </xf>
    <xf numFmtId="0" fontId="0" fillId="0" borderId="0" xfId="0" applyFont="1" applyBorder="1" applyAlignment="1">
      <alignment horizontal="center"/>
    </xf>
    <xf numFmtId="0" fontId="0" fillId="0" borderId="5" xfId="0" applyFont="1" applyBorder="1" applyAlignment="1">
      <alignment horizontal="center"/>
    </xf>
    <xf numFmtId="0" fontId="4" fillId="0" borderId="0" xfId="0" applyFont="1" applyBorder="1" applyAlignment="1">
      <alignment horizontal="center"/>
    </xf>
    <xf numFmtId="0" fontId="0" fillId="0" borderId="0" xfId="0" applyFont="1" applyBorder="1" applyAlignment="1">
      <alignment horizontal="justify"/>
    </xf>
    <xf numFmtId="0" fontId="0" fillId="0" borderId="0" xfId="0" applyFont="1" applyBorder="1" applyAlignment="1">
      <alignment horizontal="justify" vertical="top"/>
    </xf>
    <xf numFmtId="0" fontId="0" fillId="0" borderId="1" xfId="0" applyFont="1" applyBorder="1" applyAlignment="1">
      <alignment horizontal="center"/>
    </xf>
    <xf numFmtId="0" fontId="3" fillId="0" borderId="0" xfId="0" applyFont="1" applyBorder="1" applyAlignment="1">
      <alignment horizontal="justify"/>
    </xf>
    <xf numFmtId="175" fontId="0" fillId="0" borderId="0" xfId="0" applyNumberFormat="1"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K44"/>
  <sheetViews>
    <sheetView workbookViewId="0" topLeftCell="A1">
      <selection activeCell="I22" sqref="I22"/>
    </sheetView>
  </sheetViews>
  <sheetFormatPr defaultColWidth="9.00390625" defaultRowHeight="15.75"/>
  <cols>
    <col min="1" max="1" width="3.125" style="1" customWidth="1"/>
    <col min="2" max="2" width="9.25390625" style="1" customWidth="1"/>
    <col min="3" max="3" width="9.75390625" style="1" customWidth="1"/>
    <col min="4" max="4" width="9.125" style="1" customWidth="1"/>
    <col min="5" max="5" width="10.375" style="1" customWidth="1"/>
    <col min="6" max="6" width="1.00390625" style="1" customWidth="1"/>
    <col min="7" max="7" width="12.125" style="1" customWidth="1"/>
    <col min="8" max="8" width="1.00390625" style="1" customWidth="1"/>
    <col min="9" max="9" width="10.375" style="1" customWidth="1"/>
    <col min="10" max="10" width="1.00390625" style="1" customWidth="1"/>
    <col min="11" max="11" width="14.00390625" style="1" customWidth="1"/>
    <col min="12" max="16384" width="8.875" style="1" customWidth="1"/>
  </cols>
  <sheetData>
    <row r="3" spans="1:11" ht="15.75">
      <c r="A3" s="73" t="s">
        <v>0</v>
      </c>
      <c r="B3" s="73"/>
      <c r="C3" s="73"/>
      <c r="D3" s="73"/>
      <c r="E3" s="73"/>
      <c r="F3" s="73"/>
      <c r="G3" s="73"/>
      <c r="H3" s="73"/>
      <c r="I3" s="73"/>
      <c r="J3" s="73"/>
      <c r="K3" s="73"/>
    </row>
    <row r="4" spans="1:11" ht="15.75">
      <c r="A4" s="74" t="s">
        <v>1</v>
      </c>
      <c r="B4" s="74"/>
      <c r="C4" s="74"/>
      <c r="D4" s="74"/>
      <c r="E4" s="74"/>
      <c r="F4" s="74"/>
      <c r="G4" s="74"/>
      <c r="H4" s="74"/>
      <c r="I4" s="74"/>
      <c r="J4" s="74"/>
      <c r="K4" s="74"/>
    </row>
    <row r="6" spans="1:11" ht="15.75">
      <c r="A6" s="75" t="s">
        <v>2</v>
      </c>
      <c r="B6" s="75"/>
      <c r="C6" s="75"/>
      <c r="D6" s="75"/>
      <c r="E6" s="75"/>
      <c r="F6" s="75"/>
      <c r="G6" s="75"/>
      <c r="H6" s="75"/>
      <c r="I6" s="75"/>
      <c r="J6" s="75"/>
      <c r="K6" s="75"/>
    </row>
    <row r="8" spans="1:11" ht="15.75">
      <c r="A8" s="75" t="s">
        <v>3</v>
      </c>
      <c r="B8" s="75"/>
      <c r="C8" s="75"/>
      <c r="D8" s="75"/>
      <c r="E8" s="75"/>
      <c r="F8" s="75"/>
      <c r="G8" s="75"/>
      <c r="H8" s="75"/>
      <c r="I8" s="75"/>
      <c r="J8" s="75"/>
      <c r="K8" s="75"/>
    </row>
    <row r="9" spans="1:11" ht="15.75">
      <c r="A9" s="74" t="s">
        <v>4</v>
      </c>
      <c r="B9" s="74"/>
      <c r="C9" s="74"/>
      <c r="D9" s="74"/>
      <c r="E9" s="74"/>
      <c r="F9" s="74"/>
      <c r="G9" s="74"/>
      <c r="H9" s="74"/>
      <c r="I9" s="74"/>
      <c r="J9" s="74"/>
      <c r="K9" s="74"/>
    </row>
    <row r="11" spans="1:11" ht="15.75">
      <c r="A11" s="73" t="s">
        <v>5</v>
      </c>
      <c r="B11" s="73"/>
      <c r="C11" s="73"/>
      <c r="D11" s="73"/>
      <c r="E11" s="73"/>
      <c r="F11" s="73"/>
      <c r="G11" s="73"/>
      <c r="H11" s="73"/>
      <c r="I11" s="73"/>
      <c r="J11" s="73"/>
      <c r="K11" s="73"/>
    </row>
    <row r="14" spans="5:11" ht="15.75">
      <c r="E14" s="76" t="s">
        <v>6</v>
      </c>
      <c r="F14" s="76"/>
      <c r="G14" s="76"/>
      <c r="I14" s="76" t="s">
        <v>7</v>
      </c>
      <c r="J14" s="76"/>
      <c r="K14" s="76"/>
    </row>
    <row r="15" spans="5:11" ht="15.75">
      <c r="E15" s="3"/>
      <c r="F15" s="3"/>
      <c r="G15" s="3" t="s">
        <v>8</v>
      </c>
      <c r="I15" s="3"/>
      <c r="J15" s="3"/>
      <c r="K15" s="3" t="s">
        <v>9</v>
      </c>
    </row>
    <row r="16" spans="5:11" ht="15.75">
      <c r="E16" s="3" t="s">
        <v>10</v>
      </c>
      <c r="F16" s="3"/>
      <c r="G16" s="3" t="s">
        <v>11</v>
      </c>
      <c r="I16" s="3" t="s">
        <v>12</v>
      </c>
      <c r="J16" s="3"/>
      <c r="K16" s="3" t="s">
        <v>13</v>
      </c>
    </row>
    <row r="17" spans="5:11" ht="15.75">
      <c r="E17" s="3" t="s">
        <v>14</v>
      </c>
      <c r="F17" s="3"/>
      <c r="G17" s="3" t="s">
        <v>15</v>
      </c>
      <c r="I17" s="3" t="s">
        <v>16</v>
      </c>
      <c r="J17" s="3"/>
      <c r="K17" s="3" t="s">
        <v>17</v>
      </c>
    </row>
    <row r="18" spans="5:11" ht="15.75">
      <c r="E18" s="3" t="s">
        <v>18</v>
      </c>
      <c r="F18" s="3"/>
      <c r="G18" s="3" t="s">
        <v>19</v>
      </c>
      <c r="I18" s="3" t="s">
        <v>20</v>
      </c>
      <c r="J18" s="3"/>
      <c r="K18" s="3" t="s">
        <v>21</v>
      </c>
    </row>
    <row r="19" spans="5:11" ht="15.75">
      <c r="E19" s="5" t="s">
        <v>22</v>
      </c>
      <c r="F19" s="5"/>
      <c r="G19" s="5" t="s">
        <v>23</v>
      </c>
      <c r="H19" s="6"/>
      <c r="I19" s="5" t="s">
        <v>24</v>
      </c>
      <c r="J19" s="5"/>
      <c r="K19" s="5" t="s">
        <v>25</v>
      </c>
    </row>
    <row r="20" spans="5:11" ht="15.75">
      <c r="E20" s="3" t="s">
        <v>26</v>
      </c>
      <c r="G20" s="3" t="s">
        <v>27</v>
      </c>
      <c r="I20" s="3" t="s">
        <v>28</v>
      </c>
      <c r="K20" s="3" t="s">
        <v>29</v>
      </c>
    </row>
    <row r="22" spans="1:11" ht="15.75">
      <c r="A22" s="1" t="s">
        <v>30</v>
      </c>
      <c r="B22" s="1" t="s">
        <v>31</v>
      </c>
      <c r="E22" s="7">
        <f>GIS!G16</f>
        <v>13878</v>
      </c>
      <c r="F22" s="7"/>
      <c r="G22" s="7">
        <f>GIS!I16</f>
        <v>12788</v>
      </c>
      <c r="H22" s="7"/>
      <c r="I22" s="7">
        <f>GIS!K16</f>
        <v>59776</v>
      </c>
      <c r="J22" s="7"/>
      <c r="K22" s="7">
        <f>GIS!M16</f>
        <v>51001</v>
      </c>
    </row>
    <row r="23" spans="5:11" ht="15.75">
      <c r="E23" s="7"/>
      <c r="F23" s="7"/>
      <c r="G23" s="7"/>
      <c r="H23" s="7"/>
      <c r="I23" s="7"/>
      <c r="J23" s="7"/>
      <c r="K23" s="7"/>
    </row>
    <row r="24" spans="1:11" ht="15.75">
      <c r="A24" s="1" t="s">
        <v>32</v>
      </c>
      <c r="B24" s="1" t="s">
        <v>33</v>
      </c>
      <c r="E24" s="7">
        <f>GIS!G40</f>
        <v>2146</v>
      </c>
      <c r="F24" s="7"/>
      <c r="G24" s="7">
        <f>GIS!I40</f>
        <v>1845</v>
      </c>
      <c r="H24" s="7"/>
      <c r="I24" s="7">
        <f>GIS!K40</f>
        <v>9020</v>
      </c>
      <c r="J24" s="7"/>
      <c r="K24" s="7">
        <f>GIS!M40</f>
        <v>9938</v>
      </c>
    </row>
    <row r="25" spans="5:11" ht="15.75">
      <c r="E25" s="7"/>
      <c r="F25" s="7"/>
      <c r="G25" s="7"/>
      <c r="H25" s="7"/>
      <c r="I25" s="7"/>
      <c r="J25" s="7"/>
      <c r="K25" s="7"/>
    </row>
    <row r="26" spans="1:11" ht="15.75">
      <c r="A26" s="1" t="s">
        <v>34</v>
      </c>
      <c r="B26" s="1" t="s">
        <v>35</v>
      </c>
      <c r="E26" s="7"/>
      <c r="F26" s="7"/>
      <c r="G26" s="7"/>
      <c r="H26" s="7"/>
      <c r="I26" s="7"/>
      <c r="J26" s="7"/>
      <c r="K26" s="7"/>
    </row>
    <row r="27" spans="2:11" ht="15.75">
      <c r="B27" s="1" t="s">
        <v>36</v>
      </c>
      <c r="E27" s="7">
        <f>GIS!G48</f>
        <v>1733</v>
      </c>
      <c r="F27" s="7"/>
      <c r="G27" s="7">
        <f>GIS!I48</f>
        <v>1402</v>
      </c>
      <c r="H27" s="7"/>
      <c r="I27" s="7">
        <f>GIS!K48</f>
        <v>6183</v>
      </c>
      <c r="J27" s="7"/>
      <c r="K27" s="7">
        <f>GIS!M48</f>
        <v>7585</v>
      </c>
    </row>
    <row r="28" spans="5:11" ht="15.75">
      <c r="E28" s="7"/>
      <c r="F28" s="7"/>
      <c r="G28" s="7"/>
      <c r="H28" s="7"/>
      <c r="I28" s="7"/>
      <c r="J28" s="7"/>
      <c r="K28" s="7"/>
    </row>
    <row r="29" spans="1:11" ht="15.75">
      <c r="A29" s="1" t="s">
        <v>37</v>
      </c>
      <c r="B29" s="1" t="s">
        <v>38</v>
      </c>
      <c r="E29" s="7">
        <f>GIS!G48</f>
        <v>1733</v>
      </c>
      <c r="F29" s="7"/>
      <c r="G29" s="7">
        <f>GIS!I48</f>
        <v>1402</v>
      </c>
      <c r="H29" s="7"/>
      <c r="I29" s="7">
        <f>GIS!K48</f>
        <v>6183</v>
      </c>
      <c r="J29" s="7"/>
      <c r="K29" s="7">
        <f>GIS!M48</f>
        <v>7585</v>
      </c>
    </row>
    <row r="30" spans="5:11" ht="15.75">
      <c r="E30" s="7"/>
      <c r="F30" s="7"/>
      <c r="G30" s="7"/>
      <c r="H30" s="7"/>
      <c r="I30" s="7"/>
      <c r="J30" s="7"/>
      <c r="K30" s="7"/>
    </row>
    <row r="31" spans="1:11" ht="15.75">
      <c r="A31" s="1" t="s">
        <v>39</v>
      </c>
      <c r="B31" s="1" t="s">
        <v>40</v>
      </c>
      <c r="E31" s="8">
        <f>GIS!G53</f>
        <v>2.8503289473684212</v>
      </c>
      <c r="F31" s="8"/>
      <c r="G31" s="8">
        <f>GIS!I53</f>
        <v>2.3059210526315788</v>
      </c>
      <c r="H31" s="8"/>
      <c r="I31" s="8">
        <f>GIS!K53</f>
        <v>10.169407894736842</v>
      </c>
      <c r="J31" s="8"/>
      <c r="K31" s="8">
        <f>GIS!M53</f>
        <v>12.475328947368421</v>
      </c>
    </row>
    <row r="32" spans="5:11" ht="15.75">
      <c r="E32" s="7"/>
      <c r="F32" s="7"/>
      <c r="G32" s="7"/>
      <c r="H32" s="7"/>
      <c r="I32" s="7"/>
      <c r="J32" s="7"/>
      <c r="K32" s="7"/>
    </row>
    <row r="33" spans="1:11" ht="15.75">
      <c r="A33" s="1" t="s">
        <v>41</v>
      </c>
      <c r="B33" s="1" t="s">
        <v>42</v>
      </c>
      <c r="E33" s="8">
        <f>GIS!G54</f>
        <v>0</v>
      </c>
      <c r="F33" s="7"/>
      <c r="G33" s="8">
        <f>GIS!I54</f>
        <v>0</v>
      </c>
      <c r="H33" s="7"/>
      <c r="I33" s="8">
        <f>GIS!K54</f>
        <v>6</v>
      </c>
      <c r="J33" s="7"/>
      <c r="K33" s="8">
        <f>GIS!M54</f>
        <v>6</v>
      </c>
    </row>
    <row r="35" spans="1:11" ht="15.75">
      <c r="A35" s="1" t="s">
        <v>43</v>
      </c>
      <c r="B35" s="1" t="s">
        <v>44</v>
      </c>
      <c r="E35" s="8">
        <f>GBS!F89</f>
        <v>1.5123355263157894</v>
      </c>
      <c r="F35" s="8"/>
      <c r="G35" s="8">
        <v>1.47</v>
      </c>
      <c r="H35" s="8"/>
      <c r="I35" s="8">
        <f>GBS!F89</f>
        <v>1.5123355263157894</v>
      </c>
      <c r="J35" s="8"/>
      <c r="K35" s="8">
        <f>G35</f>
        <v>1.47</v>
      </c>
    </row>
    <row r="38" spans="1:11" ht="15.75">
      <c r="A38" s="75" t="s">
        <v>45</v>
      </c>
      <c r="B38" s="75"/>
      <c r="C38" s="75"/>
      <c r="D38" s="75"/>
      <c r="E38" s="75"/>
      <c r="F38" s="75"/>
      <c r="G38" s="75"/>
      <c r="H38" s="75"/>
      <c r="I38" s="75"/>
      <c r="J38" s="75"/>
      <c r="K38" s="75"/>
    </row>
    <row r="40" spans="1:11" ht="15.75">
      <c r="A40" s="1" t="s">
        <v>46</v>
      </c>
      <c r="B40" s="1" t="s">
        <v>47</v>
      </c>
      <c r="E40" s="7">
        <f>GIS!G36</f>
        <v>2120</v>
      </c>
      <c r="F40" s="7"/>
      <c r="G40" s="7">
        <f>GIS!I36</f>
        <v>1792</v>
      </c>
      <c r="H40" s="7"/>
      <c r="I40" s="7">
        <f>GIS!K36</f>
        <v>8900</v>
      </c>
      <c r="J40" s="7"/>
      <c r="K40" s="7">
        <f>GIS!M36</f>
        <v>9667</v>
      </c>
    </row>
    <row r="41" spans="5:11" ht="15.75">
      <c r="E41" s="7"/>
      <c r="F41" s="7"/>
      <c r="G41" s="7"/>
      <c r="H41" s="7"/>
      <c r="I41" s="7"/>
      <c r="J41" s="7"/>
      <c r="K41" s="7"/>
    </row>
    <row r="42" spans="1:11" ht="15.75">
      <c r="A42" s="1" t="s">
        <v>48</v>
      </c>
      <c r="B42" s="1" t="s">
        <v>49</v>
      </c>
      <c r="E42" s="7">
        <f>I42-486</f>
        <v>209</v>
      </c>
      <c r="F42" s="7"/>
      <c r="G42" s="7">
        <v>131</v>
      </c>
      <c r="H42" s="7"/>
      <c r="I42" s="7">
        <v>695</v>
      </c>
      <c r="J42" s="7"/>
      <c r="K42" s="7">
        <v>401</v>
      </c>
    </row>
    <row r="43" spans="5:11" ht="15.75">
      <c r="E43" s="7"/>
      <c r="F43" s="7"/>
      <c r="G43" s="7"/>
      <c r="H43" s="7"/>
      <c r="I43" s="7"/>
      <c r="J43" s="7"/>
      <c r="K43" s="7"/>
    </row>
    <row r="44" spans="1:11" ht="15.75">
      <c r="A44" s="1" t="s">
        <v>50</v>
      </c>
      <c r="B44" s="1" t="s">
        <v>51</v>
      </c>
      <c r="E44" s="7">
        <f>-GIS!G34</f>
        <v>3</v>
      </c>
      <c r="F44" s="7"/>
      <c r="G44" s="7">
        <f>-GIS!I34</f>
        <v>5</v>
      </c>
      <c r="H44" s="7"/>
      <c r="I44" s="7">
        <f>-GIS!K34</f>
        <v>16</v>
      </c>
      <c r="J44" s="7"/>
      <c r="K44" s="7">
        <f>-GIS!M34</f>
        <v>23</v>
      </c>
    </row>
  </sheetData>
  <mergeCells count="9">
    <mergeCell ref="A38:K38"/>
    <mergeCell ref="A9:K9"/>
    <mergeCell ref="A11:K11"/>
    <mergeCell ref="E14:G14"/>
    <mergeCell ref="I14:K14"/>
    <mergeCell ref="A3:K3"/>
    <mergeCell ref="A4:K4"/>
    <mergeCell ref="A6:K6"/>
    <mergeCell ref="A8:K8"/>
  </mergeCells>
  <printOptions/>
  <pageMargins left="0.7875" right="0.7875" top="0.7875" bottom="0.7875" header="0.5" footer="0.5"/>
  <pageSetup fitToHeight="0"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1:I21"/>
  <sheetViews>
    <sheetView workbookViewId="0" topLeftCell="A8">
      <selection activeCell="B20" sqref="B20"/>
    </sheetView>
  </sheetViews>
  <sheetFormatPr defaultColWidth="8.875" defaultRowHeight="15.75"/>
  <cols>
    <col min="1" max="16384" width="8.875" style="1" customWidth="1"/>
  </cols>
  <sheetData>
    <row r="11" spans="1:9" s="9" customFormat="1" ht="20.25">
      <c r="A11" s="77" t="s">
        <v>52</v>
      </c>
      <c r="B11" s="77"/>
      <c r="C11" s="77"/>
      <c r="D11" s="77"/>
      <c r="E11" s="77"/>
      <c r="F11" s="77"/>
      <c r="G11" s="77"/>
      <c r="H11" s="77"/>
      <c r="I11" s="77"/>
    </row>
    <row r="12" spans="1:9" s="10" customFormat="1" ht="12.75">
      <c r="A12" s="78" t="s">
        <v>53</v>
      </c>
      <c r="B12" s="78"/>
      <c r="C12" s="78"/>
      <c r="D12" s="78"/>
      <c r="E12" s="78"/>
      <c r="F12" s="78"/>
      <c r="G12" s="78"/>
      <c r="H12" s="78"/>
      <c r="I12" s="78"/>
    </row>
    <row r="13" spans="1:9" s="10" customFormat="1" ht="12.75">
      <c r="A13" s="78" t="s">
        <v>54</v>
      </c>
      <c r="B13" s="78"/>
      <c r="C13" s="78"/>
      <c r="D13" s="78"/>
      <c r="E13" s="78"/>
      <c r="F13" s="78"/>
      <c r="G13" s="78"/>
      <c r="H13" s="78"/>
      <c r="I13" s="78"/>
    </row>
    <row r="17" spans="1:9" s="11" customFormat="1" ht="18.75">
      <c r="A17" s="79" t="s">
        <v>55</v>
      </c>
      <c r="B17" s="79"/>
      <c r="C17" s="79"/>
      <c r="D17" s="79"/>
      <c r="E17" s="79"/>
      <c r="F17" s="79"/>
      <c r="G17" s="79"/>
      <c r="H17" s="79"/>
      <c r="I17" s="79"/>
    </row>
    <row r="18" spans="1:9" ht="15.75">
      <c r="A18" s="75" t="s">
        <v>56</v>
      </c>
      <c r="B18" s="75"/>
      <c r="C18" s="75"/>
      <c r="D18" s="75"/>
      <c r="E18" s="75"/>
      <c r="F18" s="75"/>
      <c r="G18" s="75"/>
      <c r="H18" s="75"/>
      <c r="I18" s="75"/>
    </row>
    <row r="19" spans="1:9" ht="15.75">
      <c r="A19" s="80" t="s">
        <v>57</v>
      </c>
      <c r="B19" s="80"/>
      <c r="C19" s="80"/>
      <c r="D19" s="80"/>
      <c r="E19" s="80"/>
      <c r="F19" s="80"/>
      <c r="G19" s="80"/>
      <c r="H19" s="80"/>
      <c r="I19" s="80"/>
    </row>
    <row r="20" ht="15.75">
      <c r="A20" s="12"/>
    </row>
    <row r="21" spans="1:9" ht="15.75">
      <c r="A21" s="81" t="s">
        <v>58</v>
      </c>
      <c r="B21" s="81"/>
      <c r="C21" s="81"/>
      <c r="D21" s="81"/>
      <c r="E21" s="81"/>
      <c r="F21" s="81"/>
      <c r="G21" s="81"/>
      <c r="H21" s="81"/>
      <c r="I21" s="81"/>
    </row>
  </sheetData>
  <mergeCells count="7">
    <mergeCell ref="A18:I18"/>
    <mergeCell ref="A19:I19"/>
    <mergeCell ref="A21:I21"/>
    <mergeCell ref="A11:I11"/>
    <mergeCell ref="A12:I12"/>
    <mergeCell ref="A13:I13"/>
    <mergeCell ref="A17:I17"/>
  </mergeCells>
  <printOptions/>
  <pageMargins left="0.7875" right="0.7875" top="0.7875" bottom="0.7875" header="0.5" footer="0.5"/>
  <pageSetup fitToHeight="0"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I20"/>
  <sheetViews>
    <sheetView workbookViewId="0" topLeftCell="A1">
      <selection activeCell="A8" sqref="A8"/>
    </sheetView>
  </sheetViews>
  <sheetFormatPr defaultColWidth="9.00390625" defaultRowHeight="15.75"/>
  <cols>
    <col min="1" max="1" width="8.875" style="1" customWidth="1"/>
    <col min="2" max="2" width="2.50390625" style="1" customWidth="1"/>
    <col min="3" max="8" width="8.875" style="1" customWidth="1"/>
    <col min="9" max="9" width="15.25390625" style="1" customWidth="1"/>
    <col min="10" max="16384" width="8.875" style="1" customWidth="1"/>
  </cols>
  <sheetData>
    <row r="1" spans="1:2" ht="15.75">
      <c r="A1" s="82" t="s">
        <v>59</v>
      </c>
      <c r="B1" s="82"/>
    </row>
    <row r="2" spans="1:9" ht="15.75">
      <c r="A2" s="83" t="s">
        <v>60</v>
      </c>
      <c r="B2" s="83"/>
      <c r="I2" s="13" t="s">
        <v>61</v>
      </c>
    </row>
    <row r="5" spans="1:9" s="14" customFormat="1" ht="15.75">
      <c r="A5" s="73" t="s">
        <v>62</v>
      </c>
      <c r="B5" s="73"/>
      <c r="C5" s="73"/>
      <c r="D5" s="73"/>
      <c r="E5" s="73"/>
      <c r="F5" s="73"/>
      <c r="G5" s="73"/>
      <c r="H5" s="73"/>
      <c r="I5" s="73"/>
    </row>
    <row r="6" spans="1:9" ht="15.75">
      <c r="A6" s="74" t="s">
        <v>63</v>
      </c>
      <c r="B6" s="74"/>
      <c r="C6" s="74"/>
      <c r="D6" s="74"/>
      <c r="E6" s="74"/>
      <c r="F6" s="74"/>
      <c r="G6" s="74"/>
      <c r="H6" s="74"/>
      <c r="I6" s="74"/>
    </row>
    <row r="8" spans="1:9" ht="15.75">
      <c r="A8" s="75" t="s">
        <v>64</v>
      </c>
      <c r="B8" s="75"/>
      <c r="C8" s="75"/>
      <c r="D8" s="75"/>
      <c r="E8" s="75"/>
      <c r="F8" s="75"/>
      <c r="G8" s="75"/>
      <c r="H8" s="75"/>
      <c r="I8" s="75"/>
    </row>
    <row r="11" spans="1:9" ht="15.75">
      <c r="A11" s="84" t="s">
        <v>65</v>
      </c>
      <c r="B11" s="84"/>
      <c r="C11" s="84"/>
      <c r="D11" s="84"/>
      <c r="E11" s="84"/>
      <c r="F11" s="84"/>
      <c r="G11" s="84"/>
      <c r="H11" s="84"/>
      <c r="I11" s="84"/>
    </row>
    <row r="12" spans="1:9" ht="15.75">
      <c r="A12" s="84"/>
      <c r="B12" s="84"/>
      <c r="C12" s="84"/>
      <c r="D12" s="84"/>
      <c r="E12" s="84"/>
      <c r="F12" s="84"/>
      <c r="G12" s="84"/>
      <c r="H12" s="84"/>
      <c r="I12" s="84"/>
    </row>
    <row r="14" spans="1:9" ht="15.75">
      <c r="A14" s="84" t="s">
        <v>66</v>
      </c>
      <c r="B14" s="84"/>
      <c r="C14" s="84"/>
      <c r="D14" s="84"/>
      <c r="E14" s="84"/>
      <c r="F14" s="84"/>
      <c r="G14" s="84"/>
      <c r="H14" s="84"/>
      <c r="I14" s="84"/>
    </row>
    <row r="15" spans="1:9" ht="15.75">
      <c r="A15" s="84"/>
      <c r="B15" s="84"/>
      <c r="C15" s="84"/>
      <c r="D15" s="84"/>
      <c r="E15" s="84"/>
      <c r="F15" s="84"/>
      <c r="G15" s="84"/>
      <c r="H15" s="84"/>
      <c r="I15" s="84"/>
    </row>
    <row r="16" spans="1:9" ht="15.75">
      <c r="A16" s="84"/>
      <c r="B16" s="84"/>
      <c r="C16" s="84"/>
      <c r="D16" s="84"/>
      <c r="E16" s="84"/>
      <c r="F16" s="84"/>
      <c r="G16" s="84"/>
      <c r="H16" s="84"/>
      <c r="I16" s="84"/>
    </row>
    <row r="17" spans="1:9" ht="15.75">
      <c r="A17" s="84"/>
      <c r="B17" s="84"/>
      <c r="C17" s="84"/>
      <c r="D17" s="84"/>
      <c r="E17" s="84"/>
      <c r="F17" s="84"/>
      <c r="G17" s="84"/>
      <c r="H17" s="84"/>
      <c r="I17" s="84"/>
    </row>
    <row r="19" spans="1:9" ht="15.75">
      <c r="A19" s="84" t="s">
        <v>67</v>
      </c>
      <c r="B19" s="84"/>
      <c r="C19" s="84"/>
      <c r="D19" s="84"/>
      <c r="E19" s="84"/>
      <c r="F19" s="84"/>
      <c r="G19" s="84"/>
      <c r="H19" s="84"/>
      <c r="I19" s="84"/>
    </row>
    <row r="20" spans="1:9" ht="15.75">
      <c r="A20" s="85"/>
      <c r="B20" s="85"/>
      <c r="C20" s="85"/>
      <c r="D20" s="85"/>
      <c r="E20" s="85"/>
      <c r="F20" s="85"/>
      <c r="G20" s="85"/>
      <c r="H20" s="85"/>
      <c r="I20" s="85"/>
    </row>
  </sheetData>
  <mergeCells count="8">
    <mergeCell ref="A8:I8"/>
    <mergeCell ref="A11:I12"/>
    <mergeCell ref="A14:I17"/>
    <mergeCell ref="A19:I20"/>
    <mergeCell ref="A1:B1"/>
    <mergeCell ref="A2:B2"/>
    <mergeCell ref="A5:I5"/>
    <mergeCell ref="A6:I6"/>
  </mergeCells>
  <printOptions/>
  <pageMargins left="0.7875" right="0.7875" top="0.7875" bottom="0.7875" header="0.5" footer="0.5"/>
  <pageSetup fitToHeight="0"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H99"/>
  <sheetViews>
    <sheetView workbookViewId="0" topLeftCell="A73">
      <selection activeCell="F89" sqref="F89"/>
    </sheetView>
  </sheetViews>
  <sheetFormatPr defaultColWidth="9.00390625" defaultRowHeight="15.75"/>
  <cols>
    <col min="1" max="1" width="2.25390625" style="16" customWidth="1"/>
    <col min="2" max="2" width="9.25390625" style="16" customWidth="1"/>
    <col min="3" max="3" width="22.375" style="16" customWidth="1"/>
    <col min="4" max="4" width="8.75390625" style="16" customWidth="1"/>
    <col min="5" max="5" width="12.125" style="17" customWidth="1"/>
    <col min="6" max="6" width="9.625" style="16" customWidth="1"/>
    <col min="7" max="7" width="2.625" style="16" customWidth="1"/>
    <col min="8" max="8" width="10.75390625" style="16" customWidth="1"/>
    <col min="9" max="16384" width="9.00390625" style="16" customWidth="1"/>
  </cols>
  <sheetData>
    <row r="1" spans="1:2" ht="15.75">
      <c r="A1" s="82" t="s">
        <v>68</v>
      </c>
      <c r="B1" s="82"/>
    </row>
    <row r="2" spans="1:8" ht="15.75">
      <c r="A2" s="83" t="s">
        <v>69</v>
      </c>
      <c r="B2" s="83"/>
      <c r="H2" s="18" t="s">
        <v>70</v>
      </c>
    </row>
    <row r="5" spans="1:8" ht="15.75">
      <c r="A5" s="86" t="s">
        <v>71</v>
      </c>
      <c r="B5" s="86"/>
      <c r="C5" s="86"/>
      <c r="D5" s="86"/>
      <c r="E5" s="86"/>
      <c r="F5" s="86"/>
      <c r="G5" s="86"/>
      <c r="H5" s="86"/>
    </row>
    <row r="6" spans="1:8" ht="15.75">
      <c r="A6" s="87" t="s">
        <v>72</v>
      </c>
      <c r="B6" s="87"/>
      <c r="C6" s="87"/>
      <c r="D6" s="87"/>
      <c r="E6" s="87"/>
      <c r="F6" s="87"/>
      <c r="G6" s="87"/>
      <c r="H6" s="87"/>
    </row>
    <row r="7" spans="1:8" ht="15.75">
      <c r="A7" s="20"/>
      <c r="B7" s="20"/>
      <c r="C7" s="21"/>
      <c r="D7" s="21"/>
      <c r="E7" s="20"/>
      <c r="F7" s="20"/>
      <c r="G7" s="20"/>
      <c r="H7" s="20"/>
    </row>
    <row r="8" spans="1:8" ht="15.75">
      <c r="A8" s="86" t="s">
        <v>73</v>
      </c>
      <c r="B8" s="86"/>
      <c r="C8" s="86"/>
      <c r="D8" s="86"/>
      <c r="E8" s="86"/>
      <c r="F8" s="86"/>
      <c r="G8" s="86"/>
      <c r="H8" s="86"/>
    </row>
    <row r="9" spans="1:8" ht="15.75">
      <c r="A9" s="22"/>
      <c r="B9" s="22"/>
      <c r="C9" s="22"/>
      <c r="D9" s="22"/>
      <c r="E9" s="20"/>
      <c r="F9" s="22"/>
      <c r="G9" s="22"/>
      <c r="H9" s="22"/>
    </row>
    <row r="10" spans="1:8" ht="15.75">
      <c r="A10" s="22"/>
      <c r="B10" s="22"/>
      <c r="C10" s="22"/>
      <c r="D10" s="22"/>
      <c r="E10" s="20"/>
      <c r="F10" s="23" t="s">
        <v>74</v>
      </c>
      <c r="G10" s="22"/>
      <c r="H10" s="23" t="s">
        <v>75</v>
      </c>
    </row>
    <row r="11" spans="1:8" ht="15.75">
      <c r="A11" s="22"/>
      <c r="B11" s="22"/>
      <c r="C11" s="22"/>
      <c r="D11" s="22"/>
      <c r="E11" s="20"/>
      <c r="F11" s="23" t="s">
        <v>76</v>
      </c>
      <c r="G11" s="22"/>
      <c r="H11" s="23" t="s">
        <v>77</v>
      </c>
    </row>
    <row r="12" spans="1:8" ht="15.75">
      <c r="A12" s="24"/>
      <c r="E12" s="25"/>
      <c r="F12" s="19" t="s">
        <v>78</v>
      </c>
      <c r="H12" s="19" t="s">
        <v>79</v>
      </c>
    </row>
    <row r="13" spans="5:8" ht="15.75">
      <c r="E13" s="26"/>
      <c r="F13" s="26" t="s">
        <v>80</v>
      </c>
      <c r="H13" s="26" t="s">
        <v>81</v>
      </c>
    </row>
    <row r="14" spans="5:8" ht="15.75">
      <c r="E14" s="26"/>
      <c r="F14" s="26"/>
      <c r="H14" s="26"/>
    </row>
    <row r="15" spans="2:8" ht="15.75">
      <c r="B15" s="27" t="s">
        <v>82</v>
      </c>
      <c r="F15" s="17"/>
      <c r="H15" s="17"/>
    </row>
    <row r="17" spans="1:5" ht="15.75">
      <c r="A17" s="27" t="s">
        <v>83</v>
      </c>
      <c r="E17" s="20"/>
    </row>
    <row r="18" spans="1:8" ht="15.75">
      <c r="A18" s="22"/>
      <c r="B18" s="16" t="s">
        <v>84</v>
      </c>
      <c r="E18" s="20"/>
      <c r="F18" s="16">
        <v>35011</v>
      </c>
      <c r="H18" s="16">
        <v>35229</v>
      </c>
    </row>
    <row r="19" spans="1:8" ht="12.75" customHeight="1" hidden="1">
      <c r="A19" s="22"/>
      <c r="B19" s="28" t="s">
        <v>85</v>
      </c>
      <c r="E19" s="20"/>
      <c r="F19" s="16">
        <v>0</v>
      </c>
      <c r="H19" s="16">
        <v>0</v>
      </c>
    </row>
    <row r="20" spans="2:8" ht="15.75" customHeight="1">
      <c r="B20" s="22" t="s">
        <v>86</v>
      </c>
      <c r="E20" s="20"/>
      <c r="F20" s="16">
        <v>1457</v>
      </c>
      <c r="H20" s="16">
        <v>917</v>
      </c>
    </row>
    <row r="21" spans="2:8" ht="15.75" customHeight="1">
      <c r="B21" s="16" t="s">
        <v>87</v>
      </c>
      <c r="E21" s="20"/>
      <c r="F21" s="16">
        <v>977</v>
      </c>
      <c r="H21" s="16">
        <v>289</v>
      </c>
    </row>
    <row r="22" spans="2:8" ht="15.75" customHeight="1">
      <c r="B22" s="16" t="s">
        <v>88</v>
      </c>
      <c r="E22" s="20"/>
      <c r="F22" s="29">
        <v>721</v>
      </c>
      <c r="H22" s="29">
        <v>708</v>
      </c>
    </row>
    <row r="23" ht="10.5" customHeight="1">
      <c r="E23" s="20"/>
    </row>
    <row r="24" spans="5:8" ht="15.75" customHeight="1">
      <c r="E24" s="20"/>
      <c r="F24" s="29">
        <f>SUM(F18:F23)</f>
        <v>38166</v>
      </c>
      <c r="H24" s="29">
        <f>SUM(H18:H23)</f>
        <v>37143</v>
      </c>
    </row>
    <row r="25" ht="15.75" customHeight="1">
      <c r="E25" s="20"/>
    </row>
    <row r="26" ht="15.75">
      <c r="A26" s="27" t="s">
        <v>89</v>
      </c>
    </row>
    <row r="27" spans="1:8" ht="15.75">
      <c r="A27" s="22"/>
      <c r="B27" s="16" t="s">
        <v>90</v>
      </c>
      <c r="E27" s="20"/>
      <c r="F27" s="16">
        <v>26480</v>
      </c>
      <c r="H27" s="16">
        <v>18473</v>
      </c>
    </row>
    <row r="28" spans="1:8" ht="15.75">
      <c r="A28" s="22"/>
      <c r="B28" s="16" t="s">
        <v>91</v>
      </c>
      <c r="E28" s="20"/>
      <c r="F28" s="16">
        <v>11806</v>
      </c>
      <c r="H28" s="16">
        <v>14498</v>
      </c>
    </row>
    <row r="29" spans="1:8" ht="15.75">
      <c r="A29" s="22"/>
      <c r="B29" s="16" t="s">
        <v>92</v>
      </c>
      <c r="E29" s="20"/>
      <c r="F29" s="16">
        <v>684</v>
      </c>
      <c r="H29" s="16">
        <v>609</v>
      </c>
    </row>
    <row r="30" spans="1:8" ht="15.75">
      <c r="A30" s="22"/>
      <c r="B30" s="16" t="s">
        <v>93</v>
      </c>
      <c r="E30" s="20"/>
      <c r="F30" s="16">
        <v>1357</v>
      </c>
      <c r="H30" s="16">
        <v>2780</v>
      </c>
    </row>
    <row r="31" spans="1:8" ht="15.75">
      <c r="A31" s="22"/>
      <c r="B31" s="28" t="s">
        <v>94</v>
      </c>
      <c r="E31" s="20"/>
      <c r="F31" s="16">
        <v>23399</v>
      </c>
      <c r="H31" s="16">
        <v>21773</v>
      </c>
    </row>
    <row r="32" spans="1:8" ht="15.75" customHeight="1">
      <c r="A32" s="22"/>
      <c r="B32" s="16" t="s">
        <v>95</v>
      </c>
      <c r="E32" s="20"/>
      <c r="F32" s="29">
        <v>1427</v>
      </c>
      <c r="H32" s="29">
        <v>2097</v>
      </c>
    </row>
    <row r="33" spans="1:5" ht="10.5" customHeight="1">
      <c r="A33" s="22"/>
      <c r="E33" s="20"/>
    </row>
    <row r="34" spans="5:8" ht="15.75" customHeight="1">
      <c r="E34" s="20"/>
      <c r="F34" s="29">
        <f>SUM(F27:F32)</f>
        <v>65153</v>
      </c>
      <c r="H34" s="29">
        <f>SUM(H27:H32)</f>
        <v>60230</v>
      </c>
    </row>
    <row r="35" ht="15.75" customHeight="1">
      <c r="E35" s="20"/>
    </row>
    <row r="36" spans="1:5" ht="15.75" customHeight="1">
      <c r="A36" s="22"/>
      <c r="B36" s="16" t="s">
        <v>96</v>
      </c>
      <c r="E36" s="20"/>
    </row>
    <row r="37" spans="1:5" ht="15.75" customHeight="1">
      <c r="A37" s="27" t="s">
        <v>97</v>
      </c>
      <c r="C37" s="22"/>
      <c r="D37" s="22"/>
      <c r="E37" s="20"/>
    </row>
    <row r="38" spans="1:8" ht="15.75" customHeight="1">
      <c r="A38" s="22"/>
      <c r="B38" s="16" t="s">
        <v>98</v>
      </c>
      <c r="E38" s="20"/>
      <c r="F38" s="16">
        <v>4550</v>
      </c>
      <c r="H38" s="16">
        <v>2089</v>
      </c>
    </row>
    <row r="39" spans="1:8" ht="15.75" customHeight="1">
      <c r="A39" s="22"/>
      <c r="B39" s="28" t="s">
        <v>99</v>
      </c>
      <c r="D39" s="22"/>
      <c r="E39" s="20"/>
      <c r="F39" s="16">
        <v>1005</v>
      </c>
      <c r="H39" s="16">
        <v>873</v>
      </c>
    </row>
    <row r="40" spans="1:8" ht="15.75" customHeight="1">
      <c r="A40" s="22"/>
      <c r="B40" s="16" t="s">
        <v>100</v>
      </c>
      <c r="D40" s="22"/>
      <c r="E40" s="20"/>
      <c r="F40" s="16">
        <v>1533</v>
      </c>
      <c r="H40" s="16">
        <v>798</v>
      </c>
    </row>
    <row r="41" spans="1:8" ht="15.75">
      <c r="A41" s="22"/>
      <c r="B41" s="16" t="s">
        <v>101</v>
      </c>
      <c r="E41" s="20"/>
      <c r="F41" s="29">
        <v>0</v>
      </c>
      <c r="H41" s="29">
        <v>1</v>
      </c>
    </row>
    <row r="42" spans="1:5" ht="10.5" customHeight="1">
      <c r="A42" s="22"/>
      <c r="B42" s="22"/>
      <c r="E42" s="20"/>
    </row>
    <row r="43" spans="1:8" ht="15.75" customHeight="1">
      <c r="A43" s="22"/>
      <c r="B43" s="22"/>
      <c r="E43" s="20"/>
      <c r="F43" s="29">
        <f>SUM(F38:F42)</f>
        <v>7088</v>
      </c>
      <c r="H43" s="29">
        <f>SUM(H38:H42)</f>
        <v>3761</v>
      </c>
    </row>
    <row r="44" spans="1:5" ht="15.75" customHeight="1">
      <c r="A44" s="22"/>
      <c r="B44" s="22"/>
      <c r="E44" s="20"/>
    </row>
    <row r="45" spans="1:5" ht="15.75" customHeight="1">
      <c r="A45" s="22"/>
      <c r="B45" s="22"/>
      <c r="E45" s="20"/>
    </row>
    <row r="46" spans="1:8" ht="15.75" customHeight="1">
      <c r="A46" s="30" t="s">
        <v>102</v>
      </c>
      <c r="E46" s="20"/>
      <c r="F46" s="31">
        <f>F34-F43</f>
        <v>58065</v>
      </c>
      <c r="H46" s="31">
        <f>H34-H43</f>
        <v>56469</v>
      </c>
    </row>
    <row r="47" spans="1:8" ht="15.75" customHeight="1">
      <c r="A47" s="30"/>
      <c r="E47" s="20"/>
      <c r="F47" s="32"/>
      <c r="H47" s="32"/>
    </row>
    <row r="48" spans="1:8" ht="15.75" customHeight="1">
      <c r="A48" s="30"/>
      <c r="E48" s="20"/>
      <c r="F48" s="32"/>
      <c r="H48" s="32"/>
    </row>
    <row r="49" spans="1:8" ht="15.75" customHeight="1">
      <c r="A49" s="30"/>
      <c r="E49" s="20"/>
      <c r="F49" s="32"/>
      <c r="H49" s="32"/>
    </row>
    <row r="50" spans="1:8" ht="15.75" customHeight="1">
      <c r="A50" s="30"/>
      <c r="E50" s="20"/>
      <c r="F50" s="32"/>
      <c r="H50" s="32"/>
    </row>
    <row r="51" spans="1:8" ht="15.75" customHeight="1">
      <c r="A51" s="82" t="s">
        <v>103</v>
      </c>
      <c r="B51" s="82"/>
      <c r="E51" s="20"/>
      <c r="F51" s="32"/>
      <c r="H51" s="32"/>
    </row>
    <row r="52" spans="1:8" ht="15.75" customHeight="1">
      <c r="A52" s="83" t="s">
        <v>104</v>
      </c>
      <c r="B52" s="83"/>
      <c r="E52" s="20"/>
      <c r="F52" s="32"/>
      <c r="H52" s="18" t="s">
        <v>105</v>
      </c>
    </row>
    <row r="53" spans="1:8" ht="15.75" customHeight="1">
      <c r="A53" s="30"/>
      <c r="E53" s="20"/>
      <c r="F53" s="32"/>
      <c r="H53" s="32"/>
    </row>
    <row r="54" spans="1:8" ht="15.75" customHeight="1">
      <c r="A54" s="30"/>
      <c r="E54" s="20"/>
      <c r="F54" s="32"/>
      <c r="H54" s="32"/>
    </row>
    <row r="55" spans="1:8" ht="15.75" customHeight="1">
      <c r="A55" s="30"/>
      <c r="E55" s="20"/>
      <c r="F55" s="23" t="s">
        <v>106</v>
      </c>
      <c r="G55" s="22"/>
      <c r="H55" s="23" t="s">
        <v>107</v>
      </c>
    </row>
    <row r="56" spans="1:8" ht="15.75">
      <c r="A56" s="22"/>
      <c r="B56" s="22"/>
      <c r="C56" s="22"/>
      <c r="D56" s="22"/>
      <c r="E56" s="20"/>
      <c r="F56" s="23" t="s">
        <v>108</v>
      </c>
      <c r="G56" s="22"/>
      <c r="H56" s="23" t="s">
        <v>109</v>
      </c>
    </row>
    <row r="57" spans="1:8" ht="15.75">
      <c r="A57" s="24"/>
      <c r="E57" s="25"/>
      <c r="F57" s="19" t="s">
        <v>110</v>
      </c>
      <c r="H57" s="19" t="s">
        <v>111</v>
      </c>
    </row>
    <row r="58" spans="5:8" ht="15.75">
      <c r="E58" s="26"/>
      <c r="F58" s="26" t="s">
        <v>112</v>
      </c>
      <c r="H58" s="26" t="s">
        <v>113</v>
      </c>
    </row>
    <row r="59" spans="5:8" ht="15.75">
      <c r="E59" s="26"/>
      <c r="F59" s="26"/>
      <c r="H59" s="26"/>
    </row>
    <row r="60" spans="5:8" ht="15.75">
      <c r="E60" s="26"/>
      <c r="F60" s="26"/>
      <c r="H60" s="26"/>
    </row>
    <row r="61" spans="1:8" ht="15.75">
      <c r="A61" s="27"/>
      <c r="E61" s="20"/>
      <c r="F61" s="32"/>
      <c r="H61" s="32"/>
    </row>
    <row r="62" spans="1:8" ht="15.75">
      <c r="A62" s="27" t="s">
        <v>114</v>
      </c>
      <c r="E62" s="20"/>
      <c r="F62" s="29">
        <f>F24+F46</f>
        <v>96231</v>
      </c>
      <c r="H62" s="29">
        <f>H24+H46</f>
        <v>93612</v>
      </c>
    </row>
    <row r="63" ht="15.75">
      <c r="E63" s="20"/>
    </row>
    <row r="64" spans="1:5" ht="15.75">
      <c r="A64" s="30" t="s">
        <v>115</v>
      </c>
      <c r="B64" s="28"/>
      <c r="E64" s="20"/>
    </row>
    <row r="65" spans="1:8" ht="15.75">
      <c r="A65" s="30"/>
      <c r="B65" s="28" t="s">
        <v>116</v>
      </c>
      <c r="E65" s="20"/>
      <c r="F65" s="16">
        <v>-13</v>
      </c>
      <c r="H65" s="16">
        <v>-15</v>
      </c>
    </row>
    <row r="66" spans="1:8" ht="15.75">
      <c r="A66" s="22"/>
      <c r="B66" s="28" t="s">
        <v>117</v>
      </c>
      <c r="E66" s="20"/>
      <c r="F66" s="29">
        <v>-2284</v>
      </c>
      <c r="H66" s="29">
        <v>-2400</v>
      </c>
    </row>
    <row r="67" spans="1:5" ht="10.5" customHeight="1">
      <c r="A67" s="22"/>
      <c r="B67" s="28"/>
      <c r="E67" s="20"/>
    </row>
    <row r="68" spans="1:8" ht="15.75">
      <c r="A68" s="22"/>
      <c r="B68" s="28"/>
      <c r="E68" s="20"/>
      <c r="F68" s="29">
        <f>SUM(F65:F66)</f>
        <v>-2297</v>
      </c>
      <c r="H68" s="29">
        <f>SUM(H65:H66)</f>
        <v>-2415</v>
      </c>
    </row>
    <row r="69" ht="15.75">
      <c r="E69" s="20"/>
    </row>
    <row r="70" spans="1:8" ht="15.75">
      <c r="A70" s="33" t="s">
        <v>118</v>
      </c>
      <c r="E70" s="20"/>
      <c r="F70" s="16">
        <f>F62+F68</f>
        <v>93934</v>
      </c>
      <c r="H70" s="16">
        <f>H62+H68</f>
        <v>91197</v>
      </c>
    </row>
    <row r="71" s="22" customFormat="1" ht="15.75">
      <c r="E71" s="20"/>
    </row>
    <row r="72" spans="1:8" ht="15.75">
      <c r="A72" s="30" t="s">
        <v>119</v>
      </c>
      <c r="E72" s="20"/>
      <c r="F72" s="29">
        <v>-1984</v>
      </c>
      <c r="H72" s="29">
        <v>-1782</v>
      </c>
    </row>
    <row r="73" spans="1:8" ht="10.5" customHeight="1">
      <c r="A73" s="16" t="s">
        <v>120</v>
      </c>
      <c r="E73" s="20"/>
      <c r="F73" s="34"/>
      <c r="H73" s="34"/>
    </row>
    <row r="74" spans="1:8" ht="15.75">
      <c r="A74" s="27" t="s">
        <v>121</v>
      </c>
      <c r="E74" s="20"/>
      <c r="F74" s="35">
        <f>SUM(F70:F73)</f>
        <v>91950</v>
      </c>
      <c r="H74" s="35">
        <f>SUM(H70:H73)</f>
        <v>89415</v>
      </c>
    </row>
    <row r="75" ht="15.75">
      <c r="E75" s="20"/>
    </row>
    <row r="76" ht="15.75">
      <c r="E76" s="20"/>
    </row>
    <row r="77" ht="15.75">
      <c r="E77" s="20"/>
    </row>
    <row r="78" spans="2:5" ht="15.75">
      <c r="B78" s="27" t="s">
        <v>122</v>
      </c>
      <c r="E78" s="20"/>
    </row>
    <row r="79" spans="5:6" ht="15.75">
      <c r="E79" s="20"/>
      <c r="F79" s="17"/>
    </row>
    <row r="80" spans="1:6" ht="15.75">
      <c r="A80" s="27" t="s">
        <v>123</v>
      </c>
      <c r="E80" s="20"/>
      <c r="F80" s="17"/>
    </row>
    <row r="81" spans="1:8" ht="15.75">
      <c r="A81" s="22"/>
      <c r="B81" s="16" t="s">
        <v>124</v>
      </c>
      <c r="E81" s="20"/>
      <c r="F81" s="16">
        <v>60800</v>
      </c>
      <c r="H81" s="16">
        <v>60800</v>
      </c>
    </row>
    <row r="82" spans="2:8" ht="15.75">
      <c r="B82" s="16" t="s">
        <v>125</v>
      </c>
      <c r="E82" s="20"/>
      <c r="F82" s="16">
        <v>789</v>
      </c>
      <c r="H82" s="16">
        <f>2287-1498</f>
        <v>789</v>
      </c>
    </row>
    <row r="83" spans="1:8" ht="15.75">
      <c r="A83" s="27"/>
      <c r="B83" s="16" t="s">
        <v>126</v>
      </c>
      <c r="E83" s="20"/>
      <c r="F83" s="16">
        <v>30361</v>
      </c>
      <c r="H83" s="16">
        <v>27826</v>
      </c>
    </row>
    <row r="84" spans="5:8" ht="10.5" customHeight="1">
      <c r="E84" s="20"/>
      <c r="F84" s="36"/>
      <c r="H84" s="37"/>
    </row>
    <row r="85" spans="1:8" ht="15.75">
      <c r="A85" s="27" t="s">
        <v>127</v>
      </c>
      <c r="E85" s="20"/>
      <c r="F85" s="35">
        <f>SUM(F81:F84)</f>
        <v>91950</v>
      </c>
      <c r="H85" s="35">
        <f>SUM(H81:H83)</f>
        <v>89415</v>
      </c>
    </row>
    <row r="86" ht="15.75">
      <c r="E86" s="20"/>
    </row>
    <row r="87" spans="5:8" ht="15.75">
      <c r="E87" s="20"/>
      <c r="F87" s="26" t="s">
        <v>128</v>
      </c>
      <c r="H87" s="26" t="s">
        <v>129</v>
      </c>
    </row>
    <row r="88" spans="1:5" ht="15.75">
      <c r="A88" s="27" t="s">
        <v>130</v>
      </c>
      <c r="E88" s="20"/>
    </row>
    <row r="89" spans="1:8" ht="15.75">
      <c r="A89" s="22"/>
      <c r="B89" s="16" t="s">
        <v>131</v>
      </c>
      <c r="F89" s="38">
        <f>(F85-F19)/F81</f>
        <v>1.5123355263157894</v>
      </c>
      <c r="H89" s="38">
        <f>(H85-H19)/H81</f>
        <v>1.470641447368421</v>
      </c>
    </row>
    <row r="98" spans="1:8" ht="15.75">
      <c r="A98" s="88" t="s">
        <v>132</v>
      </c>
      <c r="B98" s="88"/>
      <c r="C98" s="88"/>
      <c r="D98" s="88"/>
      <c r="E98" s="88"/>
      <c r="F98" s="88"/>
      <c r="G98" s="88"/>
      <c r="H98" s="88"/>
    </row>
    <row r="99" spans="1:8" ht="15.75">
      <c r="A99" s="88" t="s">
        <v>133</v>
      </c>
      <c r="B99" s="88"/>
      <c r="C99" s="88"/>
      <c r="D99" s="88"/>
      <c r="E99" s="88"/>
      <c r="F99" s="88"/>
      <c r="G99" s="88"/>
      <c r="H99" s="88"/>
    </row>
  </sheetData>
  <mergeCells count="9">
    <mergeCell ref="A99:H99"/>
    <mergeCell ref="A8:H8"/>
    <mergeCell ref="A51:B51"/>
    <mergeCell ref="A52:B52"/>
    <mergeCell ref="A98:H98"/>
    <mergeCell ref="A1:B1"/>
    <mergeCell ref="A2:B2"/>
    <mergeCell ref="A5:H5"/>
    <mergeCell ref="A6:H6"/>
  </mergeCells>
  <printOptions/>
  <pageMargins left="0.7875" right="0.7875" top="0.7875" bottom="0.7875" header="0.5" footer="0.5"/>
  <pageSetup firstPageNumber="2" useFirstPageNumber="1" fitToHeight="0"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N57"/>
  <sheetViews>
    <sheetView workbookViewId="0" topLeftCell="A39">
      <selection activeCell="K53" sqref="K53"/>
    </sheetView>
  </sheetViews>
  <sheetFormatPr defaultColWidth="9.00390625" defaultRowHeight="15.75"/>
  <cols>
    <col min="1" max="1" width="2.125" style="1" customWidth="1"/>
    <col min="2" max="2" width="8.875" style="1" customWidth="1"/>
    <col min="3" max="3" width="3.75390625" style="1" customWidth="1"/>
    <col min="4" max="4" width="7.25390625" style="1" customWidth="1"/>
    <col min="5" max="5" width="12.625" style="1" customWidth="1"/>
    <col min="6" max="6" width="13.25390625" style="1" customWidth="1"/>
    <col min="7" max="7" width="8.25390625" style="1" customWidth="1"/>
    <col min="8" max="8" width="1.625" style="1" customWidth="1"/>
    <col min="9" max="9" width="8.00390625" style="1" customWidth="1"/>
    <col min="10" max="10" width="1.4921875" style="1" customWidth="1"/>
    <col min="11" max="11" width="8.50390625" style="1" customWidth="1"/>
    <col min="12" max="12" width="1.625" style="1" customWidth="1"/>
    <col min="13" max="13" width="9.75390625" style="1" customWidth="1"/>
    <col min="14" max="16384" width="8.875" style="1" customWidth="1"/>
  </cols>
  <sheetData>
    <row r="1" ht="15.75">
      <c r="A1" s="1" t="s">
        <v>134</v>
      </c>
    </row>
    <row r="2" spans="1:13" ht="15.75">
      <c r="A2" s="83" t="s">
        <v>135</v>
      </c>
      <c r="B2" s="83"/>
      <c r="M2" s="13" t="s">
        <v>136</v>
      </c>
    </row>
    <row r="3" ht="8.25" customHeight="1"/>
    <row r="4" spans="1:13" ht="15.75">
      <c r="A4" s="73" t="str">
        <f>GBS!A5</f>
        <v>MINTYE INDUSTRIES BHD.</v>
      </c>
      <c r="B4" s="73"/>
      <c r="C4" s="73"/>
      <c r="D4" s="73"/>
      <c r="E4" s="73"/>
      <c r="F4" s="73"/>
      <c r="G4" s="73"/>
      <c r="H4" s="73"/>
      <c r="I4" s="73"/>
      <c r="J4" s="73"/>
      <c r="K4" s="73"/>
      <c r="L4" s="73"/>
      <c r="M4" s="73"/>
    </row>
    <row r="5" spans="1:13" ht="15.75">
      <c r="A5" s="74" t="s">
        <v>137</v>
      </c>
      <c r="B5" s="74"/>
      <c r="C5" s="74"/>
      <c r="D5" s="74"/>
      <c r="E5" s="74"/>
      <c r="F5" s="74"/>
      <c r="G5" s="74"/>
      <c r="H5" s="74"/>
      <c r="I5" s="74"/>
      <c r="J5" s="74"/>
      <c r="K5" s="74"/>
      <c r="L5" s="74"/>
      <c r="M5" s="74"/>
    </row>
    <row r="6" ht="7.5" customHeight="1"/>
    <row r="7" spans="1:13" ht="15.75">
      <c r="A7" s="73" t="s">
        <v>138</v>
      </c>
      <c r="B7" s="73"/>
      <c r="C7" s="73"/>
      <c r="D7" s="73"/>
      <c r="E7" s="73"/>
      <c r="F7" s="73"/>
      <c r="G7" s="73"/>
      <c r="H7" s="73"/>
      <c r="I7" s="73"/>
      <c r="J7" s="73"/>
      <c r="K7" s="73"/>
      <c r="L7" s="73"/>
      <c r="M7" s="73"/>
    </row>
    <row r="8" ht="9" customHeight="1"/>
    <row r="9" spans="7:13" ht="15.75">
      <c r="G9" s="75" t="s">
        <v>139</v>
      </c>
      <c r="H9" s="75"/>
      <c r="I9" s="75"/>
      <c r="K9" s="75" t="s">
        <v>140</v>
      </c>
      <c r="L9" s="75"/>
      <c r="M9" s="75"/>
    </row>
    <row r="10" spans="1:13" ht="15.75">
      <c r="A10" s="12"/>
      <c r="F10" s="12"/>
      <c r="G10" s="75" t="s">
        <v>141</v>
      </c>
      <c r="H10" s="75"/>
      <c r="I10" s="75"/>
      <c r="J10" s="12"/>
      <c r="K10" s="75" t="s">
        <v>142</v>
      </c>
      <c r="L10" s="75"/>
      <c r="M10" s="75"/>
    </row>
    <row r="11" spans="6:13" ht="12.75" customHeight="1">
      <c r="F11" s="12"/>
      <c r="G11" s="89" t="s">
        <v>143</v>
      </c>
      <c r="H11" s="89"/>
      <c r="I11" s="89"/>
      <c r="J11" s="12"/>
      <c r="K11" s="89" t="s">
        <v>144</v>
      </c>
      <c r="L11" s="89"/>
      <c r="M11" s="89"/>
    </row>
    <row r="12" spans="7:13" ht="15.75">
      <c r="G12" s="2">
        <v>2005</v>
      </c>
      <c r="H12" s="2"/>
      <c r="I12" s="2">
        <v>2004</v>
      </c>
      <c r="J12" s="2"/>
      <c r="K12" s="2">
        <v>2005</v>
      </c>
      <c r="L12" s="2"/>
      <c r="M12" s="2">
        <v>2004</v>
      </c>
    </row>
    <row r="13" spans="6:13" ht="15.75">
      <c r="F13" s="4"/>
      <c r="G13" s="4" t="s">
        <v>145</v>
      </c>
      <c r="H13" s="4"/>
      <c r="I13" s="4" t="s">
        <v>146</v>
      </c>
      <c r="J13" s="4"/>
      <c r="K13" s="4" t="s">
        <v>147</v>
      </c>
      <c r="L13" s="4"/>
      <c r="M13" s="4" t="s">
        <v>148</v>
      </c>
    </row>
    <row r="14" ht="15.75">
      <c r="A14" s="12" t="s">
        <v>149</v>
      </c>
    </row>
    <row r="15" spans="1:9" ht="15.75">
      <c r="A15" s="12" t="s">
        <v>150</v>
      </c>
      <c r="B15" s="12"/>
      <c r="F15" s="3"/>
      <c r="G15" s="7"/>
      <c r="H15" s="7"/>
      <c r="I15" s="7"/>
    </row>
    <row r="16" spans="2:13" ht="15.75">
      <c r="B16" s="1" t="s">
        <v>151</v>
      </c>
      <c r="G16" s="7">
        <f>K16-45898</f>
        <v>13878</v>
      </c>
      <c r="H16" s="7"/>
      <c r="I16" s="7">
        <v>12788</v>
      </c>
      <c r="K16" s="7">
        <v>59776</v>
      </c>
      <c r="L16" s="7"/>
      <c r="M16" s="7">
        <v>51001</v>
      </c>
    </row>
    <row r="17" spans="2:13" ht="13.5" customHeight="1">
      <c r="B17" s="1" t="s">
        <v>152</v>
      </c>
      <c r="G17" s="7"/>
      <c r="H17" s="7"/>
      <c r="I17" s="7"/>
      <c r="K17" s="7"/>
      <c r="L17" s="7"/>
      <c r="M17" s="7"/>
    </row>
    <row r="18" spans="1:13" ht="15.75">
      <c r="A18" s="12"/>
      <c r="B18" s="1" t="s">
        <v>153</v>
      </c>
      <c r="G18" s="39">
        <f>K18+30630</f>
        <v>-9715</v>
      </c>
      <c r="H18" s="7"/>
      <c r="I18" s="39">
        <v>-9005</v>
      </c>
      <c r="K18" s="39">
        <v>-40345</v>
      </c>
      <c r="L18" s="7"/>
      <c r="M18" s="39">
        <v>-34870</v>
      </c>
    </row>
    <row r="19" spans="6:13" ht="7.5" customHeight="1">
      <c r="F19" s="3"/>
      <c r="G19" s="7"/>
      <c r="H19" s="7"/>
      <c r="I19" s="7"/>
      <c r="K19" s="7"/>
      <c r="L19" s="7"/>
      <c r="M19" s="7"/>
    </row>
    <row r="20" spans="2:13" ht="15.75">
      <c r="B20" s="1" t="s">
        <v>154</v>
      </c>
      <c r="F20" s="3"/>
      <c r="G20" s="7">
        <f>G16+G18</f>
        <v>4163</v>
      </c>
      <c r="H20" s="7"/>
      <c r="I20" s="7">
        <f>SUM(I15:I18)</f>
        <v>3783</v>
      </c>
      <c r="K20" s="7">
        <f>K16+K18</f>
        <v>19431</v>
      </c>
      <c r="M20" s="7">
        <f>SUM(M15:M18)</f>
        <v>16131</v>
      </c>
    </row>
    <row r="21" spans="6:13" ht="8.25" customHeight="1">
      <c r="F21" s="3"/>
      <c r="G21" s="7"/>
      <c r="H21" s="7"/>
      <c r="I21" s="7"/>
      <c r="K21" s="7"/>
      <c r="L21" s="7"/>
      <c r="M21" s="7"/>
    </row>
    <row r="22" spans="2:13" ht="15.75">
      <c r="B22" s="1" t="s">
        <v>155</v>
      </c>
      <c r="F22" s="3"/>
      <c r="G22" s="39">
        <f>K22-1034</f>
        <v>496</v>
      </c>
      <c r="H22" s="7"/>
      <c r="I22" s="39">
        <v>252</v>
      </c>
      <c r="K22" s="39">
        <v>1530</v>
      </c>
      <c r="L22" s="7"/>
      <c r="M22" s="39">
        <v>1029</v>
      </c>
    </row>
    <row r="23" spans="7:13" ht="15" customHeight="1">
      <c r="G23" s="7">
        <f>SUM(G20:G22)</f>
        <v>4659</v>
      </c>
      <c r="H23" s="7"/>
      <c r="I23" s="7">
        <f>SUM(I20:I22)</f>
        <v>4035</v>
      </c>
      <c r="K23" s="7">
        <f>SUM(K20:K22)</f>
        <v>20961</v>
      </c>
      <c r="L23" s="7"/>
      <c r="M23" s="7">
        <f>SUM(M20:M22)</f>
        <v>17160</v>
      </c>
    </row>
    <row r="24" spans="2:13" ht="13.5" customHeight="1">
      <c r="B24" s="1" t="s">
        <v>156</v>
      </c>
      <c r="G24" s="7"/>
      <c r="H24" s="7"/>
      <c r="I24" s="7"/>
      <c r="K24" s="7"/>
      <c r="L24" s="7"/>
      <c r="M24" s="7"/>
    </row>
    <row r="25" spans="1:13" ht="15.75">
      <c r="A25" s="12" t="s">
        <v>157</v>
      </c>
      <c r="G25" s="7"/>
      <c r="H25" s="7"/>
      <c r="I25" s="7"/>
      <c r="K25" s="7"/>
      <c r="L25" s="7"/>
      <c r="M25" s="7"/>
    </row>
    <row r="26" spans="2:13" ht="15.75">
      <c r="B26" s="1" t="s">
        <v>158</v>
      </c>
      <c r="F26" s="3"/>
      <c r="G26" s="7">
        <f>K26+2283</f>
        <v>-800</v>
      </c>
      <c r="H26" s="7"/>
      <c r="I26" s="7">
        <v>-814</v>
      </c>
      <c r="K26" s="7">
        <v>-3083</v>
      </c>
      <c r="L26" s="7"/>
      <c r="M26" s="7">
        <v>-2385</v>
      </c>
    </row>
    <row r="27" spans="2:13" ht="15.75" customHeight="1">
      <c r="B27" s="1" t="s">
        <v>159</v>
      </c>
      <c r="D27" s="1" t="s">
        <v>160</v>
      </c>
      <c r="G27" s="7"/>
      <c r="H27" s="7"/>
      <c r="I27" s="7"/>
      <c r="K27" s="7"/>
      <c r="L27" s="7"/>
      <c r="M27" s="7"/>
    </row>
    <row r="28" spans="2:13" ht="15.75">
      <c r="B28" s="1" t="s">
        <v>161</v>
      </c>
      <c r="G28" s="7">
        <f>K28+7170</f>
        <v>-1711</v>
      </c>
      <c r="H28" s="7"/>
      <c r="I28" s="7">
        <v>-1407</v>
      </c>
      <c r="J28" s="13"/>
      <c r="K28" s="7">
        <v>-8881</v>
      </c>
      <c r="L28" s="13" t="s">
        <v>162</v>
      </c>
      <c r="M28" s="7">
        <v>-5013</v>
      </c>
    </row>
    <row r="29" spans="2:13" ht="15.75">
      <c r="B29" s="40" t="s">
        <v>163</v>
      </c>
      <c r="F29" s="3"/>
      <c r="G29" s="7"/>
      <c r="H29" s="7"/>
      <c r="I29" s="7"/>
      <c r="K29" s="7"/>
      <c r="L29" s="7"/>
      <c r="M29" s="7"/>
    </row>
    <row r="30" spans="2:13" ht="15.75">
      <c r="B30" s="40" t="s">
        <v>164</v>
      </c>
      <c r="G30" s="39">
        <f>K30+56</f>
        <v>-25</v>
      </c>
      <c r="H30" s="7"/>
      <c r="I30" s="39">
        <v>-17</v>
      </c>
      <c r="K30" s="39">
        <v>-81</v>
      </c>
      <c r="L30" s="7"/>
      <c r="M30" s="39">
        <v>-72</v>
      </c>
    </row>
    <row r="31" spans="2:13" ht="9.75" customHeight="1">
      <c r="B31" s="40"/>
      <c r="G31" s="7"/>
      <c r="H31" s="7"/>
      <c r="I31" s="7"/>
      <c r="K31" s="7"/>
      <c r="L31" s="7"/>
      <c r="M31" s="7"/>
    </row>
    <row r="32" spans="2:13" ht="16.5" customHeight="1">
      <c r="B32" s="41" t="s">
        <v>165</v>
      </c>
      <c r="G32" s="7">
        <f>SUM(G23:G30)</f>
        <v>2123</v>
      </c>
      <c r="H32" s="7"/>
      <c r="I32" s="7">
        <f>SUM(I23:I30)</f>
        <v>1797</v>
      </c>
      <c r="K32" s="7">
        <f>SUM(K23:K30)</f>
        <v>8916</v>
      </c>
      <c r="L32" s="7"/>
      <c r="M32" s="7">
        <f>SUM(M23:M30)</f>
        <v>9690</v>
      </c>
    </row>
    <row r="33" spans="2:13" ht="11.25" customHeight="1">
      <c r="B33" s="41"/>
      <c r="G33" s="7"/>
      <c r="H33" s="7"/>
      <c r="I33" s="7"/>
      <c r="K33" s="7"/>
      <c r="L33" s="7"/>
      <c r="M33" s="7"/>
    </row>
    <row r="34" spans="1:13" ht="15.75">
      <c r="A34" s="42"/>
      <c r="B34" s="41" t="s">
        <v>166</v>
      </c>
      <c r="F34" s="3"/>
      <c r="G34" s="39">
        <f>K34+13</f>
        <v>-3</v>
      </c>
      <c r="H34" s="7"/>
      <c r="I34" s="39">
        <v>-5</v>
      </c>
      <c r="K34" s="39">
        <v>-16</v>
      </c>
      <c r="L34" s="7"/>
      <c r="M34" s="39">
        <v>-23</v>
      </c>
    </row>
    <row r="35" spans="1:13" ht="8.25" customHeight="1">
      <c r="A35" s="42"/>
      <c r="B35" s="42"/>
      <c r="F35" s="3"/>
      <c r="G35" s="7"/>
      <c r="H35" s="7"/>
      <c r="I35" s="7"/>
      <c r="K35" s="7"/>
      <c r="L35" s="7"/>
      <c r="M35" s="7"/>
    </row>
    <row r="36" spans="1:13" ht="15.75">
      <c r="A36" s="42"/>
      <c r="B36" s="42" t="s">
        <v>167</v>
      </c>
      <c r="F36" s="3"/>
      <c r="G36" s="7">
        <f>G32+G34</f>
        <v>2120</v>
      </c>
      <c r="H36" s="7"/>
      <c r="I36" s="7">
        <f>I32+I34</f>
        <v>1792</v>
      </c>
      <c r="K36" s="7">
        <f>K32+K34</f>
        <v>8900</v>
      </c>
      <c r="L36" s="7"/>
      <c r="M36" s="7">
        <f>M32+M34</f>
        <v>9667</v>
      </c>
    </row>
    <row r="37" spans="1:13" ht="10.5" customHeight="1">
      <c r="A37" s="42"/>
      <c r="B37" s="42"/>
      <c r="F37" s="3"/>
      <c r="G37" s="7"/>
      <c r="H37" s="7"/>
      <c r="I37" s="7"/>
      <c r="K37" s="7"/>
      <c r="L37" s="7"/>
      <c r="M37" s="7"/>
    </row>
    <row r="38" spans="1:13" ht="15.75">
      <c r="A38" s="42" t="s">
        <v>168</v>
      </c>
      <c r="F38" s="3"/>
      <c r="G38" s="39">
        <f>K38-94</f>
        <v>26</v>
      </c>
      <c r="H38" s="7"/>
      <c r="I38" s="39">
        <v>53</v>
      </c>
      <c r="K38" s="39">
        <v>120</v>
      </c>
      <c r="L38" s="7"/>
      <c r="M38" s="39">
        <v>271</v>
      </c>
    </row>
    <row r="39" spans="6:13" ht="12.75" customHeight="1">
      <c r="F39" s="3"/>
      <c r="G39" s="7"/>
      <c r="H39" s="7"/>
      <c r="I39" s="7"/>
      <c r="K39" s="7"/>
      <c r="L39" s="7"/>
      <c r="M39" s="7"/>
    </row>
    <row r="40" spans="1:14" ht="15.75">
      <c r="A40" s="42" t="s">
        <v>169</v>
      </c>
      <c r="G40" s="7">
        <f>G36+G38</f>
        <v>2146</v>
      </c>
      <c r="H40" s="7"/>
      <c r="I40" s="7">
        <f>I36+I38</f>
        <v>1845</v>
      </c>
      <c r="K40" s="7">
        <f>K36+K38</f>
        <v>9020</v>
      </c>
      <c r="L40" s="7"/>
      <c r="M40" s="7">
        <f>M36+M38</f>
        <v>9938</v>
      </c>
      <c r="N40" s="43"/>
    </row>
    <row r="41" spans="1:14" ht="16.5" customHeight="1">
      <c r="A41" s="42"/>
      <c r="B41" s="1" t="s">
        <v>170</v>
      </c>
      <c r="G41" s="7"/>
      <c r="H41" s="7"/>
      <c r="I41" s="7"/>
      <c r="K41" s="7"/>
      <c r="L41" s="7"/>
      <c r="M41" s="7"/>
      <c r="N41" s="43"/>
    </row>
    <row r="42" spans="1:13" ht="15.75">
      <c r="A42" s="42" t="s">
        <v>171</v>
      </c>
      <c r="B42" s="40"/>
      <c r="F42" s="3"/>
      <c r="G42" s="39">
        <f>K42+2237</f>
        <v>-398</v>
      </c>
      <c r="H42" s="7"/>
      <c r="I42" s="39">
        <v>-454</v>
      </c>
      <c r="K42" s="39">
        <v>-2635</v>
      </c>
      <c r="L42" s="7"/>
      <c r="M42" s="39">
        <v>-2152</v>
      </c>
    </row>
    <row r="43" spans="7:13" ht="6.75" customHeight="1">
      <c r="G43" s="7"/>
      <c r="H43" s="7"/>
      <c r="I43" s="7"/>
      <c r="K43" s="7"/>
      <c r="L43" s="7"/>
      <c r="M43" s="7"/>
    </row>
    <row r="44" spans="1:13" ht="15.75">
      <c r="A44" s="12" t="s">
        <v>172</v>
      </c>
      <c r="G44" s="7">
        <f>SUM(G40:G42)</f>
        <v>1748</v>
      </c>
      <c r="H44" s="7"/>
      <c r="I44" s="7">
        <f>SUM(I40:I42)</f>
        <v>1391</v>
      </c>
      <c r="K44" s="7">
        <f>SUM(K40:K42)</f>
        <v>6385</v>
      </c>
      <c r="L44" s="7"/>
      <c r="M44" s="7">
        <f>SUM(M40:M42)</f>
        <v>7786</v>
      </c>
    </row>
    <row r="45" spans="1:13" ht="13.5" customHeight="1">
      <c r="A45" s="12"/>
      <c r="B45" s="1" t="s">
        <v>173</v>
      </c>
      <c r="G45" s="7"/>
      <c r="H45" s="7"/>
      <c r="I45" s="7"/>
      <c r="K45" s="7"/>
      <c r="L45" s="7"/>
      <c r="M45" s="7"/>
    </row>
    <row r="46" spans="1:13" ht="15.75">
      <c r="A46" s="42" t="s">
        <v>174</v>
      </c>
      <c r="B46" s="40"/>
      <c r="F46" s="3"/>
      <c r="G46" s="39">
        <f>K46+187</f>
        <v>-15</v>
      </c>
      <c r="H46" s="7"/>
      <c r="I46" s="39">
        <v>11</v>
      </c>
      <c r="K46" s="7">
        <v>-202</v>
      </c>
      <c r="L46" s="7"/>
      <c r="M46" s="7">
        <v>-201</v>
      </c>
    </row>
    <row r="47" spans="6:13" ht="8.25" customHeight="1">
      <c r="F47" s="3"/>
      <c r="G47" s="7"/>
      <c r="H47" s="7"/>
      <c r="I47" s="7"/>
      <c r="K47" s="44"/>
      <c r="M47" s="44"/>
    </row>
    <row r="48" spans="1:13" ht="15.75">
      <c r="A48" s="42" t="s">
        <v>175</v>
      </c>
      <c r="F48" s="3"/>
      <c r="G48" s="45">
        <f>SUM(G44:G46)</f>
        <v>1733</v>
      </c>
      <c r="H48" s="7"/>
      <c r="I48" s="45">
        <f>SUM(I44:I46)</f>
        <v>1402</v>
      </c>
      <c r="K48" s="45">
        <f>SUM(K44:K46)</f>
        <v>6183</v>
      </c>
      <c r="M48" s="45">
        <f>SUM(M44:M46)</f>
        <v>7585</v>
      </c>
    </row>
    <row r="49" spans="6:13" ht="13.5" customHeight="1">
      <c r="F49" s="3"/>
      <c r="G49" s="7"/>
      <c r="H49" s="7"/>
      <c r="I49" s="7"/>
      <c r="K49" s="7"/>
      <c r="L49" s="7"/>
      <c r="M49" s="7"/>
    </row>
    <row r="50" spans="6:13" ht="13.5" customHeight="1">
      <c r="F50" s="46"/>
      <c r="G50" s="47" t="s">
        <v>176</v>
      </c>
      <c r="H50" s="7"/>
      <c r="I50" s="47" t="s">
        <v>177</v>
      </c>
      <c r="K50" s="47" t="s">
        <v>178</v>
      </c>
      <c r="M50" s="47" t="s">
        <v>179</v>
      </c>
    </row>
    <row r="51" spans="1:13" ht="13.5" customHeight="1">
      <c r="A51" s="42" t="s">
        <v>180</v>
      </c>
      <c r="F51" s="3"/>
      <c r="G51" s="7"/>
      <c r="H51" s="7"/>
      <c r="I51" s="7"/>
      <c r="K51" s="7"/>
      <c r="L51" s="7"/>
      <c r="M51" s="7"/>
    </row>
    <row r="52" spans="1:13" ht="15.75">
      <c r="A52" s="42"/>
      <c r="B52" s="12" t="s">
        <v>181</v>
      </c>
      <c r="F52" s="3"/>
      <c r="G52" s="7"/>
      <c r="H52" s="7"/>
      <c r="I52" s="7"/>
      <c r="K52" s="7"/>
      <c r="L52" s="7"/>
      <c r="M52" s="7"/>
    </row>
    <row r="53" spans="2:13" ht="15.75">
      <c r="B53" s="1" t="s">
        <v>182</v>
      </c>
      <c r="G53" s="8">
        <f>G48/60800*100</f>
        <v>2.8503289473684212</v>
      </c>
      <c r="H53" s="7"/>
      <c r="I53" s="8">
        <f>I48/60800*100</f>
        <v>2.3059210526315788</v>
      </c>
      <c r="K53" s="8">
        <f>K48/60800*100</f>
        <v>10.169407894736842</v>
      </c>
      <c r="L53" s="7"/>
      <c r="M53" s="8">
        <f>M48/60800*100</f>
        <v>12.475328947368421</v>
      </c>
    </row>
    <row r="54" spans="2:13" ht="15.75">
      <c r="B54" s="1" t="s">
        <v>183</v>
      </c>
      <c r="G54" s="48">
        <v>0</v>
      </c>
      <c r="H54" s="7"/>
      <c r="I54" s="48">
        <v>0</v>
      </c>
      <c r="K54" s="48">
        <v>6</v>
      </c>
      <c r="L54" s="7"/>
      <c r="M54" s="48">
        <v>6</v>
      </c>
    </row>
    <row r="55" spans="7:13" ht="15.75">
      <c r="G55" s="8"/>
      <c r="H55" s="7"/>
      <c r="I55" s="8"/>
      <c r="K55" s="8"/>
      <c r="L55" s="7"/>
      <c r="M55" s="8"/>
    </row>
    <row r="56" spans="1:13" ht="15.75">
      <c r="A56" s="88" t="s">
        <v>184</v>
      </c>
      <c r="B56" s="88"/>
      <c r="C56" s="88"/>
      <c r="D56" s="88"/>
      <c r="E56" s="88"/>
      <c r="F56" s="88"/>
      <c r="G56" s="88"/>
      <c r="H56" s="88"/>
      <c r="I56" s="88"/>
      <c r="J56" s="88"/>
      <c r="K56" s="88"/>
      <c r="L56" s="88"/>
      <c r="M56" s="88"/>
    </row>
    <row r="57" spans="1:13" ht="15.75">
      <c r="A57" s="88" t="s">
        <v>185</v>
      </c>
      <c r="B57" s="88"/>
      <c r="C57" s="88"/>
      <c r="D57" s="88"/>
      <c r="E57" s="88"/>
      <c r="F57" s="88"/>
      <c r="G57" s="88"/>
      <c r="H57" s="88"/>
      <c r="I57" s="88"/>
      <c r="J57" s="88"/>
      <c r="K57" s="88"/>
      <c r="L57" s="88"/>
      <c r="M57" s="88"/>
    </row>
    <row r="58" ht="15.75" customHeight="1"/>
  </sheetData>
  <mergeCells count="12">
    <mergeCell ref="G11:I11"/>
    <mergeCell ref="K11:M11"/>
    <mergeCell ref="A56:M56"/>
    <mergeCell ref="A57:M57"/>
    <mergeCell ref="G9:I9"/>
    <mergeCell ref="K9:M9"/>
    <mergeCell ref="G10:I10"/>
    <mergeCell ref="K10:M10"/>
    <mergeCell ref="A2:B2"/>
    <mergeCell ref="A4:M4"/>
    <mergeCell ref="A5:M5"/>
    <mergeCell ref="A7:M7"/>
  </mergeCells>
  <printOptions/>
  <pageMargins left="0.5701388888888889" right="0.55" top="0.75" bottom="0.5" header="0.5" footer="0.5"/>
  <pageSetup firstPageNumber="4" useFirstPageNumber="1" fitToHeight="0" horizontalDpi="300" verticalDpi="300" orientation="portrait" paperSize="9" scale="97"/>
</worksheet>
</file>

<file path=xl/worksheets/sheet6.xml><?xml version="1.0" encoding="utf-8"?>
<worksheet xmlns="http://schemas.openxmlformats.org/spreadsheetml/2006/main" xmlns:r="http://schemas.openxmlformats.org/officeDocument/2006/relationships">
  <dimension ref="A1:L49"/>
  <sheetViews>
    <sheetView workbookViewId="0" topLeftCell="A15">
      <selection activeCell="A25" sqref="A25"/>
    </sheetView>
  </sheetViews>
  <sheetFormatPr defaultColWidth="9.00390625" defaultRowHeight="15.75"/>
  <cols>
    <col min="1" max="1" width="2.25390625" style="1" customWidth="1"/>
    <col min="2" max="2" width="3.00390625" style="1" customWidth="1"/>
    <col min="3" max="3" width="6.50390625" style="1" customWidth="1"/>
    <col min="4" max="4" width="13.625" style="1" customWidth="1"/>
    <col min="5" max="5" width="7.25390625" style="1" customWidth="1"/>
    <col min="6" max="6" width="8.375" style="7" customWidth="1"/>
    <col min="7" max="7" width="0.875" style="7" customWidth="1"/>
    <col min="8" max="8" width="11.25390625" style="7" customWidth="1"/>
    <col min="9" max="9" width="1.00390625" style="7" customWidth="1"/>
    <col min="10" max="10" width="11.75390625" style="7" customWidth="1"/>
    <col min="11" max="11" width="1.00390625" style="7" customWidth="1"/>
    <col min="12" max="12" width="9.75390625" style="7" customWidth="1"/>
    <col min="13" max="16384" width="9.00390625" style="1" customWidth="1"/>
  </cols>
  <sheetData>
    <row r="1" spans="1:3" ht="15.75">
      <c r="A1" s="88" t="s">
        <v>186</v>
      </c>
      <c r="B1" s="88"/>
      <c r="C1" s="88"/>
    </row>
    <row r="2" spans="1:12" ht="15.75">
      <c r="A2" s="83" t="s">
        <v>187</v>
      </c>
      <c r="B2" s="83"/>
      <c r="C2" s="83"/>
      <c r="L2" s="18" t="s">
        <v>188</v>
      </c>
    </row>
    <row r="3" spans="1:3" ht="15.75">
      <c r="A3" s="17"/>
      <c r="B3" s="17"/>
      <c r="C3" s="17"/>
    </row>
    <row r="4" spans="1:3" ht="15.75">
      <c r="A4" s="17"/>
      <c r="B4" s="17"/>
      <c r="C4" s="17"/>
    </row>
    <row r="5" spans="1:12" ht="15.75">
      <c r="A5" s="73" t="str">
        <f>GIS!A4</f>
        <v>MINTYE INDUSTRIES BHD.</v>
      </c>
      <c r="B5" s="73"/>
      <c r="C5" s="73"/>
      <c r="D5" s="73"/>
      <c r="E5" s="73"/>
      <c r="F5" s="73"/>
      <c r="G5" s="73"/>
      <c r="H5" s="73"/>
      <c r="I5" s="73"/>
      <c r="J5" s="73"/>
      <c r="K5" s="73"/>
      <c r="L5" s="73"/>
    </row>
    <row r="6" spans="1:12" ht="15.75">
      <c r="A6" s="74" t="s">
        <v>189</v>
      </c>
      <c r="B6" s="74"/>
      <c r="C6" s="74"/>
      <c r="D6" s="74"/>
      <c r="E6" s="74"/>
      <c r="F6" s="74"/>
      <c r="G6" s="74"/>
      <c r="H6" s="74"/>
      <c r="I6" s="74"/>
      <c r="J6" s="74"/>
      <c r="K6" s="74"/>
      <c r="L6" s="74"/>
    </row>
    <row r="8" spans="1:12" ht="15.75">
      <c r="A8" s="75" t="s">
        <v>190</v>
      </c>
      <c r="B8" s="75"/>
      <c r="C8" s="75"/>
      <c r="D8" s="75"/>
      <c r="E8" s="75"/>
      <c r="F8" s="75"/>
      <c r="G8" s="75"/>
      <c r="H8" s="75"/>
      <c r="I8" s="75"/>
      <c r="J8" s="75"/>
      <c r="K8" s="75"/>
      <c r="L8" s="75"/>
    </row>
    <row r="10" ht="15.75">
      <c r="H10" s="26" t="s">
        <v>191</v>
      </c>
    </row>
    <row r="11" spans="1:10" ht="15.75">
      <c r="A11" s="12"/>
      <c r="B11" s="12"/>
      <c r="H11" s="26" t="s">
        <v>192</v>
      </c>
      <c r="J11" s="27" t="s">
        <v>193</v>
      </c>
    </row>
    <row r="12" spans="1:10" ht="15.75">
      <c r="A12" s="12"/>
      <c r="B12" s="12"/>
      <c r="H12" s="26"/>
      <c r="J12" s="27"/>
    </row>
    <row r="13" spans="6:10" ht="15.75">
      <c r="F13" s="26" t="s">
        <v>194</v>
      </c>
      <c r="H13" s="26" t="s">
        <v>195</v>
      </c>
      <c r="J13" s="27" t="s">
        <v>196</v>
      </c>
    </row>
    <row r="14" spans="1:12" ht="15.75">
      <c r="A14" s="49" t="s">
        <v>197</v>
      </c>
      <c r="F14" s="25" t="s">
        <v>198</v>
      </c>
      <c r="G14" s="50"/>
      <c r="H14" s="25" t="s">
        <v>199</v>
      </c>
      <c r="I14" s="50"/>
      <c r="J14" s="25" t="s">
        <v>200</v>
      </c>
      <c r="K14" s="50"/>
      <c r="L14" s="25" t="s">
        <v>201</v>
      </c>
    </row>
    <row r="15" spans="5:12" ht="15.75">
      <c r="E15" s="4"/>
      <c r="F15" s="26" t="s">
        <v>202</v>
      </c>
      <c r="H15" s="26" t="s">
        <v>203</v>
      </c>
      <c r="J15" s="26" t="s">
        <v>204</v>
      </c>
      <c r="L15" s="26" t="s">
        <v>205</v>
      </c>
    </row>
    <row r="16" spans="1:12" ht="15.75">
      <c r="A16" s="49" t="s">
        <v>206</v>
      </c>
      <c r="F16" s="51"/>
      <c r="H16" s="26"/>
      <c r="J16" s="26"/>
      <c r="L16" s="26"/>
    </row>
    <row r="17" spans="2:6" ht="15.75">
      <c r="B17" s="49" t="s">
        <v>207</v>
      </c>
      <c r="F17" s="51"/>
    </row>
    <row r="18" spans="2:6" ht="15.75">
      <c r="B18" s="49"/>
      <c r="F18" s="51"/>
    </row>
    <row r="19" spans="1:12" ht="15.75">
      <c r="A19" s="12" t="s">
        <v>208</v>
      </c>
      <c r="B19" s="41"/>
      <c r="F19" s="7">
        <v>60800</v>
      </c>
      <c r="H19" s="7">
        <v>789</v>
      </c>
      <c r="J19" s="7">
        <v>27826</v>
      </c>
      <c r="L19" s="7">
        <f>SUM(F19:J19)</f>
        <v>89415</v>
      </c>
    </row>
    <row r="20" spans="1:2" ht="15.75">
      <c r="A20" s="12"/>
      <c r="B20" s="40"/>
    </row>
    <row r="21" spans="1:12" ht="15.75">
      <c r="A21" s="14" t="s">
        <v>209</v>
      </c>
      <c r="B21" s="40"/>
      <c r="F21" s="7">
        <v>0</v>
      </c>
      <c r="H21" s="7">
        <v>0</v>
      </c>
      <c r="J21" s="7">
        <v>-3648</v>
      </c>
      <c r="L21" s="7">
        <f>SUM(F21:J21)</f>
        <v>-3648</v>
      </c>
    </row>
    <row r="22" spans="1:2" ht="15.75">
      <c r="A22" s="12"/>
      <c r="B22" s="40"/>
    </row>
    <row r="23" spans="1:12" ht="15.75">
      <c r="A23" s="40" t="s">
        <v>210</v>
      </c>
      <c r="B23" s="40"/>
      <c r="F23" s="39">
        <v>0</v>
      </c>
      <c r="H23" s="39">
        <v>0</v>
      </c>
      <c r="J23" s="39">
        <f>GIS!K48</f>
        <v>6183</v>
      </c>
      <c r="L23" s="7">
        <f>SUM(F23:J23)</f>
        <v>6183</v>
      </c>
    </row>
    <row r="24" ht="10.5" customHeight="1">
      <c r="L24" s="44"/>
    </row>
    <row r="25" spans="1:12" ht="15.75">
      <c r="A25" s="12" t="s">
        <v>211</v>
      </c>
      <c r="B25" s="12"/>
      <c r="F25" s="45">
        <f>SUM(F19:F23)</f>
        <v>60800</v>
      </c>
      <c r="H25" s="45">
        <f>SUM(H19:H23)</f>
        <v>789</v>
      </c>
      <c r="J25" s="45">
        <f>SUM(J19:J23)</f>
        <v>30361</v>
      </c>
      <c r="L25" s="45">
        <f>SUM(L19:L23)</f>
        <v>91950</v>
      </c>
    </row>
    <row r="28" ht="15.75">
      <c r="A28" s="49" t="s">
        <v>212</v>
      </c>
    </row>
    <row r="29" ht="15.75">
      <c r="B29" s="49" t="s">
        <v>213</v>
      </c>
    </row>
    <row r="30" ht="15.75">
      <c r="B30" s="49"/>
    </row>
    <row r="31" spans="1:12" ht="15.75">
      <c r="A31" s="12" t="s">
        <v>214</v>
      </c>
      <c r="B31" s="41"/>
      <c r="F31" s="7">
        <v>60800</v>
      </c>
      <c r="H31" s="7">
        <v>789</v>
      </c>
      <c r="J31" s="7">
        <v>23889</v>
      </c>
      <c r="L31" s="7">
        <f>SUM(F31:J31)</f>
        <v>85478</v>
      </c>
    </row>
    <row r="32" spans="1:2" ht="15.75">
      <c r="A32" s="12"/>
      <c r="B32" s="40"/>
    </row>
    <row r="33" spans="1:12" ht="15.75">
      <c r="A33" s="14" t="s">
        <v>215</v>
      </c>
      <c r="B33" s="40"/>
      <c r="F33" s="7">
        <v>0</v>
      </c>
      <c r="H33" s="7">
        <v>0</v>
      </c>
      <c r="J33" s="7">
        <v>-3648</v>
      </c>
      <c r="L33" s="7">
        <f>SUM(F33:J33)</f>
        <v>-3648</v>
      </c>
    </row>
    <row r="34" spans="1:2" ht="15.75">
      <c r="A34" s="12"/>
      <c r="B34" s="40"/>
    </row>
    <row r="35" spans="1:12" ht="15.75">
      <c r="A35" s="40" t="s">
        <v>216</v>
      </c>
      <c r="B35" s="40"/>
      <c r="F35" s="39">
        <v>0</v>
      </c>
      <c r="H35" s="39">
        <v>0</v>
      </c>
      <c r="J35" s="39">
        <f>GIS!M48</f>
        <v>7585</v>
      </c>
      <c r="L35" s="39">
        <f>SUM(F35:J35)</f>
        <v>7585</v>
      </c>
    </row>
    <row r="36" spans="1:2" ht="10.5" customHeight="1">
      <c r="A36" s="40"/>
      <c r="B36" s="40"/>
    </row>
    <row r="37" spans="1:12" ht="15.75">
      <c r="A37" s="12" t="s">
        <v>217</v>
      </c>
      <c r="B37" s="12"/>
      <c r="F37" s="45">
        <f>SUM(F31:F35)</f>
        <v>60800</v>
      </c>
      <c r="H37" s="45">
        <f>SUM(H31:H35)</f>
        <v>789</v>
      </c>
      <c r="J37" s="45">
        <f>SUM(J31:J35)</f>
        <v>27826</v>
      </c>
      <c r="L37" s="45">
        <f>SUM(L31:L35)</f>
        <v>89415</v>
      </c>
    </row>
    <row r="48" spans="1:12" ht="15.75">
      <c r="A48" s="88" t="s">
        <v>218</v>
      </c>
      <c r="B48" s="88"/>
      <c r="C48" s="88"/>
      <c r="D48" s="88"/>
      <c r="E48" s="88"/>
      <c r="F48" s="88"/>
      <c r="G48" s="88"/>
      <c r="H48" s="88"/>
      <c r="I48" s="88"/>
      <c r="J48" s="88"/>
      <c r="K48" s="88"/>
      <c r="L48" s="88"/>
    </row>
    <row r="49" spans="1:12" ht="15.75">
      <c r="A49" s="88" t="s">
        <v>219</v>
      </c>
      <c r="B49" s="88"/>
      <c r="C49" s="88"/>
      <c r="D49" s="88"/>
      <c r="E49" s="88"/>
      <c r="F49" s="88"/>
      <c r="G49" s="88"/>
      <c r="H49" s="88"/>
      <c r="I49" s="88"/>
      <c r="J49" s="88"/>
      <c r="K49" s="88"/>
      <c r="L49" s="88"/>
    </row>
  </sheetData>
  <mergeCells count="7">
    <mergeCell ref="A8:L8"/>
    <mergeCell ref="A48:L48"/>
    <mergeCell ref="A49:L49"/>
    <mergeCell ref="A1:C1"/>
    <mergeCell ref="A2:C2"/>
    <mergeCell ref="A5:L5"/>
    <mergeCell ref="A6:L6"/>
  </mergeCells>
  <printOptions/>
  <pageMargins left="0.7875" right="0.7875" top="0.7875" bottom="0.7875" header="0.5" footer="0.5"/>
  <pageSetup firstPageNumber="5" useFirstPageNumber="1" fitToHeight="0"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J64"/>
  <sheetViews>
    <sheetView workbookViewId="0" topLeftCell="A8">
      <selection activeCell="B33" sqref="B33"/>
    </sheetView>
  </sheetViews>
  <sheetFormatPr defaultColWidth="9.00390625" defaultRowHeight="15.75"/>
  <cols>
    <col min="1" max="1" width="2.875" style="1" customWidth="1"/>
    <col min="2" max="2" width="2.75390625" style="1" customWidth="1"/>
    <col min="3" max="3" width="5.875" style="1" customWidth="1"/>
    <col min="4" max="4" width="23.625" style="1" customWidth="1"/>
    <col min="5" max="5" width="18.875" style="1" customWidth="1"/>
    <col min="6" max="6" width="2.625" style="1" customWidth="1"/>
    <col min="7" max="7" width="10.625" style="1" customWidth="1"/>
    <col min="8" max="8" width="2.625" style="1" customWidth="1"/>
    <col min="9" max="9" width="10.75390625" style="1" customWidth="1"/>
    <col min="10" max="16384" width="8.875" style="1" customWidth="1"/>
  </cols>
  <sheetData>
    <row r="1" spans="1:3" ht="15.75">
      <c r="A1" s="88" t="s">
        <v>220</v>
      </c>
      <c r="B1" s="88"/>
      <c r="C1" s="88"/>
    </row>
    <row r="2" spans="1:9" ht="15.75">
      <c r="A2" s="83" t="s">
        <v>221</v>
      </c>
      <c r="B2" s="83"/>
      <c r="C2" s="83"/>
      <c r="I2" s="13" t="s">
        <v>222</v>
      </c>
    </row>
    <row r="3" spans="1:9" ht="12.75" customHeight="1">
      <c r="A3" s="17"/>
      <c r="B3" s="17"/>
      <c r="C3" s="17"/>
      <c r="I3" s="13"/>
    </row>
    <row r="4" spans="1:9" ht="15.75">
      <c r="A4" s="73" t="str">
        <f>SES!A5</f>
        <v>MINTYE INDUSTRIES BHD.</v>
      </c>
      <c r="B4" s="73"/>
      <c r="C4" s="73"/>
      <c r="D4" s="73"/>
      <c r="E4" s="73"/>
      <c r="F4" s="73"/>
      <c r="G4" s="73"/>
      <c r="H4" s="73"/>
      <c r="I4" s="73"/>
    </row>
    <row r="5" spans="1:9" ht="15.75">
      <c r="A5" s="74" t="s">
        <v>223</v>
      </c>
      <c r="B5" s="74"/>
      <c r="C5" s="74"/>
      <c r="D5" s="74"/>
      <c r="E5" s="74"/>
      <c r="F5" s="74"/>
      <c r="G5" s="74"/>
      <c r="H5" s="74"/>
      <c r="I5" s="74"/>
    </row>
    <row r="6" spans="1:9" ht="11.25" customHeight="1">
      <c r="A6" s="3"/>
      <c r="B6" s="3"/>
      <c r="C6" s="3"/>
      <c r="D6" s="3"/>
      <c r="E6" s="3"/>
      <c r="F6" s="3"/>
      <c r="G6" s="3"/>
      <c r="H6" s="3"/>
      <c r="I6" s="3"/>
    </row>
    <row r="7" spans="1:9" ht="15.75">
      <c r="A7" s="75" t="s">
        <v>224</v>
      </c>
      <c r="B7" s="75"/>
      <c r="C7" s="75"/>
      <c r="D7" s="75"/>
      <c r="E7" s="75"/>
      <c r="F7" s="75"/>
      <c r="G7" s="75"/>
      <c r="H7" s="75"/>
      <c r="I7" s="75"/>
    </row>
    <row r="8" spans="1:9" ht="15" customHeight="1">
      <c r="A8" s="4"/>
      <c r="B8" s="4"/>
      <c r="C8" s="4"/>
      <c r="D8" s="4"/>
      <c r="E8" s="4"/>
      <c r="F8" s="4"/>
      <c r="G8" s="75"/>
      <c r="H8" s="75"/>
      <c r="I8" s="75"/>
    </row>
    <row r="9" spans="1:9" ht="15" customHeight="1">
      <c r="A9" s="49"/>
      <c r="B9" s="5"/>
      <c r="C9" s="5"/>
      <c r="D9" s="5"/>
      <c r="E9" s="5"/>
      <c r="F9" s="5"/>
      <c r="G9" s="89" t="s">
        <v>225</v>
      </c>
      <c r="H9" s="89"/>
      <c r="I9" s="89"/>
    </row>
    <row r="10" spans="1:9" ht="15.75">
      <c r="A10" s="49" t="s">
        <v>226</v>
      </c>
      <c r="B10" s="5"/>
      <c r="C10" s="5"/>
      <c r="D10" s="5"/>
      <c r="E10" s="5"/>
      <c r="F10" s="5"/>
      <c r="G10" s="2">
        <v>2005</v>
      </c>
      <c r="H10" s="2"/>
      <c r="I10" s="2">
        <v>2004</v>
      </c>
    </row>
    <row r="11" spans="1:9" ht="14.25" customHeight="1">
      <c r="A11" s="5"/>
      <c r="B11" s="5"/>
      <c r="C11" s="5"/>
      <c r="D11" s="5"/>
      <c r="E11" s="5"/>
      <c r="F11" s="5"/>
      <c r="G11" s="4" t="s">
        <v>227</v>
      </c>
      <c r="H11" s="4"/>
      <c r="I11" s="4" t="s">
        <v>228</v>
      </c>
    </row>
    <row r="12" ht="15.75">
      <c r="A12" s="12" t="s">
        <v>229</v>
      </c>
    </row>
    <row r="13" spans="2:9" ht="15.75">
      <c r="B13" s="1" t="s">
        <v>230</v>
      </c>
      <c r="I13" s="7"/>
    </row>
    <row r="14" spans="3:9" ht="15.75">
      <c r="C14" s="1" t="s">
        <v>231</v>
      </c>
      <c r="I14" s="7"/>
    </row>
    <row r="15" spans="3:9" ht="15.75">
      <c r="C15" s="1" t="s">
        <v>232</v>
      </c>
      <c r="G15" s="7">
        <v>10648</v>
      </c>
      <c r="H15" s="7"/>
      <c r="I15" s="7">
        <v>13258</v>
      </c>
    </row>
    <row r="16" spans="3:9" ht="15.75">
      <c r="C16" s="1" t="s">
        <v>233</v>
      </c>
      <c r="G16" s="7"/>
      <c r="H16" s="7"/>
      <c r="I16" s="7"/>
    </row>
    <row r="17" spans="3:9" ht="15.75">
      <c r="C17" s="1" t="s">
        <v>234</v>
      </c>
      <c r="G17" s="7">
        <v>36</v>
      </c>
      <c r="H17" s="7"/>
      <c r="I17" s="7">
        <v>4</v>
      </c>
    </row>
    <row r="18" spans="3:9" ht="15.75">
      <c r="C18" s="1" t="s">
        <v>235</v>
      </c>
      <c r="G18" s="39">
        <v>722</v>
      </c>
      <c r="H18" s="7"/>
      <c r="I18" s="39">
        <v>615</v>
      </c>
    </row>
    <row r="19" spans="7:9" ht="4.5" customHeight="1">
      <c r="G19" s="7"/>
      <c r="H19" s="7"/>
      <c r="I19" s="7"/>
    </row>
    <row r="20" spans="3:9" ht="15.75">
      <c r="C20" s="1" t="s">
        <v>236</v>
      </c>
      <c r="G20" s="7">
        <f>G15+G17+G18</f>
        <v>11406</v>
      </c>
      <c r="H20" s="7"/>
      <c r="I20" s="7">
        <f>I15+I17+I18</f>
        <v>13877</v>
      </c>
    </row>
    <row r="21" spans="7:9" ht="6.75" customHeight="1">
      <c r="G21" s="7"/>
      <c r="H21" s="7"/>
      <c r="I21" s="7"/>
    </row>
    <row r="22" spans="3:9" ht="15.75">
      <c r="C22" s="1" t="s">
        <v>237</v>
      </c>
      <c r="G22" s="39">
        <v>-16</v>
      </c>
      <c r="H22" s="7"/>
      <c r="I22" s="39">
        <v>-23</v>
      </c>
    </row>
    <row r="23" spans="7:9" ht="4.5" customHeight="1">
      <c r="G23" s="7"/>
      <c r="H23" s="7"/>
      <c r="I23" s="7"/>
    </row>
    <row r="24" spans="3:9" ht="15.75">
      <c r="C24" s="1" t="s">
        <v>238</v>
      </c>
      <c r="G24" s="7">
        <f>G20+G22</f>
        <v>11390</v>
      </c>
      <c r="H24" s="7"/>
      <c r="I24" s="7">
        <f>I20+I22</f>
        <v>13854</v>
      </c>
    </row>
    <row r="25" spans="7:9" ht="9" customHeight="1">
      <c r="G25" s="7"/>
      <c r="H25" s="7"/>
      <c r="I25" s="7"/>
    </row>
    <row r="26" spans="2:9" ht="15.75">
      <c r="B26" s="1" t="s">
        <v>239</v>
      </c>
      <c r="G26" s="7">
        <v>-1376</v>
      </c>
      <c r="H26" s="7"/>
      <c r="I26" s="7">
        <v>-1664</v>
      </c>
    </row>
    <row r="27" spans="2:9" ht="15.75">
      <c r="B27" s="1" t="s">
        <v>240</v>
      </c>
      <c r="G27" s="39">
        <v>50</v>
      </c>
      <c r="H27" s="7"/>
      <c r="I27" s="39">
        <v>0</v>
      </c>
    </row>
    <row r="28" ht="10.5" customHeight="1">
      <c r="I28" s="7"/>
    </row>
    <row r="29" spans="4:10" ht="15.75">
      <c r="D29" s="12" t="s">
        <v>241</v>
      </c>
      <c r="G29" s="39">
        <f>SUM(G24:G27)</f>
        <v>10064</v>
      </c>
      <c r="H29" s="7"/>
      <c r="I29" s="39">
        <f>SUM(I24:I27)</f>
        <v>12190</v>
      </c>
      <c r="J29" s="43"/>
    </row>
    <row r="30" spans="4:10" ht="13.5" customHeight="1">
      <c r="D30" s="12"/>
      <c r="G30" s="7"/>
      <c r="H30" s="7"/>
      <c r="I30" s="7"/>
      <c r="J30" s="43"/>
    </row>
    <row r="31" spans="1:9" ht="15.75">
      <c r="A31" s="12" t="s">
        <v>242</v>
      </c>
      <c r="G31" s="7"/>
      <c r="H31" s="7"/>
      <c r="I31" s="7"/>
    </row>
    <row r="32" spans="1:9" ht="15.75">
      <c r="A32" s="12"/>
      <c r="B32" s="52" t="s">
        <v>243</v>
      </c>
      <c r="G32" s="7">
        <v>-688</v>
      </c>
      <c r="H32" s="7"/>
      <c r="I32" s="7">
        <v>-125</v>
      </c>
    </row>
    <row r="33" spans="2:9" ht="15.75">
      <c r="B33" s="1" t="s">
        <v>244</v>
      </c>
      <c r="G33" s="16">
        <v>-3359</v>
      </c>
      <c r="H33" s="16"/>
      <c r="I33" s="7">
        <v>-4189</v>
      </c>
    </row>
    <row r="34" spans="2:9" ht="15.75">
      <c r="B34" s="1" t="s">
        <v>245</v>
      </c>
      <c r="G34" s="16">
        <v>-1538</v>
      </c>
      <c r="H34" s="16"/>
      <c r="I34" s="7">
        <v>181</v>
      </c>
    </row>
    <row r="35" spans="2:9" ht="15.75">
      <c r="B35" s="1" t="s">
        <v>246</v>
      </c>
      <c r="G35" s="7">
        <v>121</v>
      </c>
      <c r="H35" s="7"/>
      <c r="I35" s="7">
        <v>205</v>
      </c>
    </row>
    <row r="36" spans="2:9" ht="15.75">
      <c r="B36" s="1" t="s">
        <v>247</v>
      </c>
      <c r="G36" s="39">
        <v>0</v>
      </c>
      <c r="H36" s="7"/>
      <c r="I36" s="39">
        <v>1</v>
      </c>
    </row>
    <row r="37" spans="2:9" ht="15.75" hidden="1">
      <c r="B37" s="1" t="s">
        <v>248</v>
      </c>
      <c r="G37" s="53">
        <v>0</v>
      </c>
      <c r="H37" s="7"/>
      <c r="I37" s="7">
        <v>0</v>
      </c>
    </row>
    <row r="38" spans="2:9" ht="15.75" hidden="1">
      <c r="B38" s="1" t="s">
        <v>249</v>
      </c>
      <c r="G38" s="7">
        <v>0</v>
      </c>
      <c r="H38" s="7"/>
      <c r="I38" s="7">
        <v>0</v>
      </c>
    </row>
    <row r="39" spans="2:9" ht="15.75" hidden="1">
      <c r="B39" s="1" t="s">
        <v>250</v>
      </c>
      <c r="G39" s="39">
        <v>0</v>
      </c>
      <c r="H39" s="7"/>
      <c r="I39" s="39">
        <v>0</v>
      </c>
    </row>
    <row r="40" spans="4:9" ht="10.5" customHeight="1">
      <c r="D40" s="12"/>
      <c r="G40" s="7"/>
      <c r="H40" s="7"/>
      <c r="I40" s="7"/>
    </row>
    <row r="41" spans="4:10" ht="15.75">
      <c r="D41" s="12" t="s">
        <v>251</v>
      </c>
      <c r="G41" s="39">
        <f>SUM(G32:G40)</f>
        <v>-5464</v>
      </c>
      <c r="H41" s="7"/>
      <c r="I41" s="39">
        <f>SUM(I32:I40)</f>
        <v>-3927</v>
      </c>
      <c r="J41" s="43"/>
    </row>
    <row r="42" spans="4:10" ht="13.5" customHeight="1">
      <c r="D42" s="12"/>
      <c r="G42" s="7"/>
      <c r="H42" s="7"/>
      <c r="I42" s="7"/>
      <c r="J42" s="43"/>
    </row>
    <row r="43" spans="1:9" ht="15.75">
      <c r="A43" s="12" t="s">
        <v>252</v>
      </c>
      <c r="D43" s="12"/>
      <c r="G43" s="7"/>
      <c r="H43" s="7"/>
      <c r="I43" s="7"/>
    </row>
    <row r="44" spans="2:9" ht="15.75">
      <c r="B44" s="41" t="s">
        <v>253</v>
      </c>
      <c r="D44" s="12"/>
      <c r="G44" s="39">
        <v>-3648</v>
      </c>
      <c r="H44" s="7"/>
      <c r="I44" s="39">
        <v>-3648</v>
      </c>
    </row>
    <row r="45" spans="2:9" ht="15.75" hidden="1">
      <c r="B45" s="41" t="s">
        <v>254</v>
      </c>
      <c r="D45" s="12"/>
      <c r="G45" s="39">
        <v>0</v>
      </c>
      <c r="H45" s="7"/>
      <c r="I45" s="39">
        <v>0</v>
      </c>
    </row>
    <row r="46" spans="2:9" ht="12.75" customHeight="1" hidden="1">
      <c r="B46" s="41"/>
      <c r="D46" s="12"/>
      <c r="G46" s="7"/>
      <c r="H46" s="7"/>
      <c r="I46" s="7"/>
    </row>
    <row r="47" spans="4:9" ht="15.75" hidden="1">
      <c r="D47" s="12" t="s">
        <v>255</v>
      </c>
      <c r="G47" s="39">
        <f>G44+G45</f>
        <v>-3648</v>
      </c>
      <c r="H47" s="7"/>
      <c r="I47" s="39">
        <f>I44+I45</f>
        <v>-3648</v>
      </c>
    </row>
    <row r="48" spans="4:9" ht="12.75" customHeight="1" hidden="1">
      <c r="D48" s="12"/>
      <c r="G48" s="7"/>
      <c r="H48" s="7"/>
      <c r="I48" s="7"/>
    </row>
    <row r="49" spans="4:9" ht="13.5" customHeight="1">
      <c r="D49" s="12"/>
      <c r="G49" s="7"/>
      <c r="H49" s="7"/>
      <c r="I49" s="7"/>
    </row>
    <row r="50" spans="1:9" ht="15.75">
      <c r="A50" s="12" t="s">
        <v>256</v>
      </c>
      <c r="I50" s="7"/>
    </row>
    <row r="51" spans="2:9" ht="15.75">
      <c r="B51" s="1" t="s">
        <v>257</v>
      </c>
      <c r="G51" s="7">
        <f>G29+G41+G47</f>
        <v>952</v>
      </c>
      <c r="H51" s="7"/>
      <c r="I51" s="7">
        <f>I29+I41+I47</f>
        <v>4615</v>
      </c>
    </row>
    <row r="52" spans="7:9" ht="7.5" customHeight="1">
      <c r="G52" s="7"/>
      <c r="H52" s="7"/>
      <c r="I52" s="7"/>
    </row>
    <row r="53" spans="2:9" ht="15.75" customHeight="1">
      <c r="B53" s="1" t="s">
        <v>258</v>
      </c>
      <c r="G53" s="39">
        <v>11</v>
      </c>
      <c r="H53" s="7"/>
      <c r="I53" s="39">
        <v>10</v>
      </c>
    </row>
    <row r="54" spans="7:9" ht="7.5" customHeight="1">
      <c r="G54" s="7"/>
      <c r="H54" s="7"/>
      <c r="I54" s="7"/>
    </row>
    <row r="55" spans="2:9" ht="15.75">
      <c r="B55" s="1" t="s">
        <v>259</v>
      </c>
      <c r="G55" s="7">
        <f>G51+G53</f>
        <v>963</v>
      </c>
      <c r="I55" s="7">
        <f>I51+I53</f>
        <v>4625</v>
      </c>
    </row>
    <row r="56" spans="7:9" ht="7.5" customHeight="1">
      <c r="G56" s="7"/>
      <c r="I56" s="7"/>
    </row>
    <row r="57" spans="2:9" ht="15.75">
      <c r="B57" s="1" t="s">
        <v>260</v>
      </c>
      <c r="G57" s="54">
        <v>23463</v>
      </c>
      <c r="I57" s="39">
        <v>18838</v>
      </c>
    </row>
    <row r="58" spans="7:9" ht="10.5" customHeight="1">
      <c r="G58" s="7"/>
      <c r="H58" s="7"/>
      <c r="I58" s="7"/>
    </row>
    <row r="59" spans="2:9" ht="15.75">
      <c r="B59" s="1" t="s">
        <v>261</v>
      </c>
      <c r="G59" s="45">
        <f>G55+G57</f>
        <v>24426</v>
      </c>
      <c r="H59" s="7"/>
      <c r="I59" s="45">
        <f>I55+I57</f>
        <v>23463</v>
      </c>
    </row>
    <row r="60" spans="7:9" ht="13.5" customHeight="1">
      <c r="G60" s="7"/>
      <c r="H60" s="7"/>
      <c r="I60" s="7"/>
    </row>
    <row r="61" spans="7:9" ht="13.5" customHeight="1">
      <c r="G61" s="7"/>
      <c r="H61" s="7"/>
      <c r="I61" s="7"/>
    </row>
    <row r="62" spans="7:9" ht="13.5" customHeight="1">
      <c r="G62" s="7"/>
      <c r="H62" s="7"/>
      <c r="I62" s="7"/>
    </row>
    <row r="63" spans="1:9" ht="15.75">
      <c r="A63" s="88" t="s">
        <v>262</v>
      </c>
      <c r="B63" s="88"/>
      <c r="C63" s="88"/>
      <c r="D63" s="88"/>
      <c r="E63" s="88"/>
      <c r="F63" s="88"/>
      <c r="G63" s="88"/>
      <c r="H63" s="88"/>
      <c r="I63" s="88"/>
    </row>
    <row r="64" spans="1:9" ht="15" customHeight="1">
      <c r="A64" s="88" t="s">
        <v>263</v>
      </c>
      <c r="B64" s="88"/>
      <c r="C64" s="88"/>
      <c r="D64" s="88"/>
      <c r="E64" s="88"/>
      <c r="F64" s="88"/>
      <c r="G64" s="88"/>
      <c r="H64" s="88"/>
      <c r="I64" s="88"/>
    </row>
    <row r="65" ht="10.5" customHeight="1"/>
  </sheetData>
  <mergeCells count="9">
    <mergeCell ref="A64:I64"/>
    <mergeCell ref="A7:I7"/>
    <mergeCell ref="G8:I8"/>
    <mergeCell ref="G9:I9"/>
    <mergeCell ref="A63:I63"/>
    <mergeCell ref="A1:C1"/>
    <mergeCell ref="A2:C2"/>
    <mergeCell ref="A4:I4"/>
    <mergeCell ref="A5:I5"/>
  </mergeCells>
  <printOptions/>
  <pageMargins left="0.7875" right="0.7875" top="0.75" bottom="0.25" header="0.5" footer="0.5"/>
  <pageSetup firstPageNumber="6" useFirstPageNumber="1" fitToHeight="0"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O523"/>
  <sheetViews>
    <sheetView tabSelected="1" workbookViewId="0" topLeftCell="A509">
      <selection activeCell="A517" sqref="A517"/>
    </sheetView>
  </sheetViews>
  <sheetFormatPr defaultColWidth="9.00390625" defaultRowHeight="15.75" outlineLevelRow="1"/>
  <cols>
    <col min="1" max="1" width="5.00390625" style="14" customWidth="1"/>
    <col min="2" max="2" width="3.875" style="14" customWidth="1"/>
    <col min="3" max="3" width="4.125" style="14" customWidth="1"/>
    <col min="4" max="4" width="4.375" style="14" customWidth="1"/>
    <col min="5" max="5" width="9.875" style="14" customWidth="1"/>
    <col min="6" max="6" width="8.375" style="14" customWidth="1"/>
    <col min="7" max="7" width="2.50390625" style="14" customWidth="1"/>
    <col min="8" max="8" width="12.00390625" style="14" customWidth="1"/>
    <col min="9" max="9" width="0.5" style="14" customWidth="1"/>
    <col min="10" max="10" width="11.125" style="14" customWidth="1"/>
    <col min="11" max="11" width="0.5" style="14" customWidth="1"/>
    <col min="12" max="12" width="12.125" style="14" customWidth="1"/>
    <col min="13" max="13" width="0.5" style="14" customWidth="1"/>
    <col min="14" max="14" width="11.75390625" style="14" customWidth="1"/>
    <col min="15" max="16384" width="9.00390625" style="14" customWidth="1"/>
  </cols>
  <sheetData>
    <row r="1" spans="1:3" ht="15.75" customHeight="1">
      <c r="A1" s="90" t="s">
        <v>264</v>
      </c>
      <c r="B1" s="90"/>
      <c r="C1" s="90"/>
    </row>
    <row r="2" spans="1:14" ht="15.75" customHeight="1">
      <c r="A2" s="91" t="s">
        <v>265</v>
      </c>
      <c r="B2" s="91"/>
      <c r="C2" s="91"/>
      <c r="N2" s="56" t="s">
        <v>266</v>
      </c>
    </row>
    <row r="3" spans="1:3" ht="15.75" customHeight="1">
      <c r="A3" s="55"/>
      <c r="B3" s="55"/>
      <c r="C3" s="55"/>
    </row>
    <row r="4" spans="1:3" ht="15.75" customHeight="1">
      <c r="A4" s="55"/>
      <c r="B4" s="55"/>
      <c r="C4" s="55"/>
    </row>
    <row r="5" spans="1:14" ht="15.75" customHeight="1">
      <c r="A5" s="73" t="str">
        <f>GCFS!A4</f>
        <v>MINTYE INDUSTRIES BHD.</v>
      </c>
      <c r="B5" s="73"/>
      <c r="C5" s="73"/>
      <c r="D5" s="73"/>
      <c r="E5" s="73"/>
      <c r="F5" s="73"/>
      <c r="G5" s="73"/>
      <c r="H5" s="73"/>
      <c r="I5" s="73"/>
      <c r="J5" s="73"/>
      <c r="K5" s="73"/>
      <c r="L5" s="73"/>
      <c r="M5" s="73"/>
      <c r="N5" s="73"/>
    </row>
    <row r="6" spans="1:14" ht="15.75" customHeight="1">
      <c r="A6" s="90" t="s">
        <v>267</v>
      </c>
      <c r="B6" s="90"/>
      <c r="C6" s="90"/>
      <c r="D6" s="90"/>
      <c r="E6" s="90"/>
      <c r="F6" s="90"/>
      <c r="G6" s="90"/>
      <c r="H6" s="90"/>
      <c r="I6" s="90"/>
      <c r="J6" s="90"/>
      <c r="K6" s="90"/>
      <c r="L6" s="90"/>
      <c r="M6" s="90"/>
      <c r="N6" s="90"/>
    </row>
    <row r="7" spans="1:14" ht="15.75" customHeight="1">
      <c r="A7" s="55"/>
      <c r="B7" s="55"/>
      <c r="C7" s="55"/>
      <c r="D7" s="55"/>
      <c r="E7" s="55"/>
      <c r="F7" s="55"/>
      <c r="G7" s="55"/>
      <c r="H7" s="55"/>
      <c r="I7" s="55"/>
      <c r="J7" s="55"/>
      <c r="K7" s="55"/>
      <c r="L7" s="55"/>
      <c r="M7" s="55"/>
      <c r="N7" s="55"/>
    </row>
    <row r="8" spans="1:14" ht="15.75" customHeight="1">
      <c r="A8" s="75" t="s">
        <v>268</v>
      </c>
      <c r="B8" s="75"/>
      <c r="C8" s="75"/>
      <c r="D8" s="75"/>
      <c r="E8" s="75"/>
      <c r="F8" s="75"/>
      <c r="G8" s="75"/>
      <c r="H8" s="75"/>
      <c r="I8" s="75"/>
      <c r="J8" s="75"/>
      <c r="K8" s="75"/>
      <c r="L8" s="75"/>
      <c r="M8" s="75"/>
      <c r="N8" s="75"/>
    </row>
    <row r="9" spans="1:14" ht="15.75" customHeight="1">
      <c r="A9" s="92" t="s">
        <v>269</v>
      </c>
      <c r="B9" s="92"/>
      <c r="C9" s="92"/>
      <c r="D9" s="92"/>
      <c r="E9" s="92"/>
      <c r="F9" s="92"/>
      <c r="G9" s="92"/>
      <c r="H9" s="92"/>
      <c r="I9" s="92"/>
      <c r="J9" s="92"/>
      <c r="K9" s="92"/>
      <c r="L9" s="92"/>
      <c r="M9" s="92"/>
      <c r="N9" s="92"/>
    </row>
    <row r="10" spans="1:14" ht="15.75" customHeight="1">
      <c r="A10" s="5"/>
      <c r="B10" s="5"/>
      <c r="C10" s="5"/>
      <c r="D10" s="5"/>
      <c r="E10" s="5"/>
      <c r="F10" s="5"/>
      <c r="G10" s="5"/>
      <c r="H10" s="5"/>
      <c r="I10" s="5"/>
      <c r="J10" s="5"/>
      <c r="K10" s="5"/>
      <c r="L10" s="5"/>
      <c r="M10" s="5"/>
      <c r="N10" s="5"/>
    </row>
    <row r="11" spans="1:14" ht="15.75" customHeight="1">
      <c r="A11" s="49" t="s">
        <v>270</v>
      </c>
      <c r="C11" s="49"/>
      <c r="L11" s="55"/>
      <c r="M11" s="55"/>
      <c r="N11" s="55"/>
    </row>
    <row r="12" spans="1:14" ht="15.75" customHeight="1">
      <c r="A12" s="93" t="s">
        <v>271</v>
      </c>
      <c r="B12" s="93"/>
      <c r="C12" s="93"/>
      <c r="D12" s="93"/>
      <c r="E12" s="93"/>
      <c r="F12" s="93"/>
      <c r="G12" s="93"/>
      <c r="H12" s="93"/>
      <c r="I12" s="93"/>
      <c r="J12" s="93"/>
      <c r="K12" s="93"/>
      <c r="L12" s="93"/>
      <c r="M12" s="93"/>
      <c r="N12" s="93"/>
    </row>
    <row r="13" spans="1:14" ht="15.75" customHeight="1">
      <c r="A13" s="93"/>
      <c r="B13" s="93"/>
      <c r="C13" s="93"/>
      <c r="D13" s="93"/>
      <c r="E13" s="93"/>
      <c r="F13" s="93"/>
      <c r="G13" s="93"/>
      <c r="H13" s="93"/>
      <c r="I13" s="93"/>
      <c r="J13" s="93"/>
      <c r="K13" s="93"/>
      <c r="L13" s="93"/>
      <c r="M13" s="93"/>
      <c r="N13" s="93"/>
    </row>
    <row r="14" spans="1:14" ht="15.75" customHeight="1">
      <c r="A14" s="93"/>
      <c r="B14" s="93"/>
      <c r="C14" s="93"/>
      <c r="D14" s="93"/>
      <c r="E14" s="93"/>
      <c r="F14" s="93"/>
      <c r="G14" s="93"/>
      <c r="H14" s="93"/>
      <c r="I14" s="93"/>
      <c r="J14" s="93"/>
      <c r="K14" s="93"/>
      <c r="L14" s="93"/>
      <c r="M14" s="93"/>
      <c r="N14" s="93"/>
    </row>
    <row r="15" spans="2:14" ht="15.75" customHeight="1">
      <c r="B15" s="57"/>
      <c r="C15" s="57"/>
      <c r="D15" s="57"/>
      <c r="E15" s="57"/>
      <c r="F15" s="57"/>
      <c r="G15" s="57"/>
      <c r="H15" s="57"/>
      <c r="I15" s="57"/>
      <c r="J15" s="57"/>
      <c r="K15" s="57"/>
      <c r="L15" s="57"/>
      <c r="M15" s="57"/>
      <c r="N15" s="57"/>
    </row>
    <row r="16" spans="2:14" ht="15.75" customHeight="1">
      <c r="B16" s="57"/>
      <c r="C16" s="57"/>
      <c r="D16" s="57"/>
      <c r="E16" s="57"/>
      <c r="F16" s="57"/>
      <c r="G16" s="57"/>
      <c r="H16" s="57"/>
      <c r="I16" s="57"/>
      <c r="J16" s="57"/>
      <c r="K16" s="57"/>
      <c r="L16" s="57"/>
      <c r="M16" s="57"/>
      <c r="N16" s="57"/>
    </row>
    <row r="17" spans="1:14" ht="15.75" customHeight="1">
      <c r="A17" s="58" t="s">
        <v>272</v>
      </c>
      <c r="B17" s="57"/>
      <c r="C17" s="57"/>
      <c r="D17" s="57"/>
      <c r="E17" s="57"/>
      <c r="F17" s="57"/>
      <c r="G17" s="57"/>
      <c r="H17" s="57"/>
      <c r="I17" s="57"/>
      <c r="J17" s="57"/>
      <c r="K17" s="57"/>
      <c r="L17" s="57"/>
      <c r="M17" s="57"/>
      <c r="N17" s="57"/>
    </row>
    <row r="18" spans="1:14" ht="15.75" customHeight="1">
      <c r="A18" s="58"/>
      <c r="B18" s="57"/>
      <c r="C18" s="57"/>
      <c r="D18" s="57"/>
      <c r="E18" s="57"/>
      <c r="F18" s="57"/>
      <c r="G18" s="57"/>
      <c r="H18" s="57"/>
      <c r="I18" s="57"/>
      <c r="J18" s="57"/>
      <c r="K18" s="57"/>
      <c r="L18" s="57"/>
      <c r="M18" s="57"/>
      <c r="N18" s="57"/>
    </row>
    <row r="19" spans="1:14" ht="15.75" customHeight="1">
      <c r="A19" s="14" t="s">
        <v>273</v>
      </c>
      <c r="B19" s="58" t="s">
        <v>274</v>
      </c>
      <c r="C19" s="57"/>
      <c r="D19" s="57"/>
      <c r="E19" s="57"/>
      <c r="F19" s="57"/>
      <c r="G19" s="57"/>
      <c r="H19" s="57"/>
      <c r="I19" s="57"/>
      <c r="J19" s="57"/>
      <c r="K19" s="57"/>
      <c r="L19" s="57"/>
      <c r="M19" s="57"/>
      <c r="N19" s="57"/>
    </row>
    <row r="20" spans="2:14" ht="15.75" customHeight="1">
      <c r="B20" s="93" t="s">
        <v>275</v>
      </c>
      <c r="C20" s="93"/>
      <c r="D20" s="93"/>
      <c r="E20" s="93"/>
      <c r="F20" s="93"/>
      <c r="G20" s="93"/>
      <c r="H20" s="93"/>
      <c r="I20" s="93"/>
      <c r="J20" s="93"/>
      <c r="K20" s="93"/>
      <c r="L20" s="93"/>
      <c r="M20" s="93"/>
      <c r="N20" s="93"/>
    </row>
    <row r="21" spans="2:14" ht="15.75" customHeight="1">
      <c r="B21" s="93"/>
      <c r="C21" s="93"/>
      <c r="D21" s="93"/>
      <c r="E21" s="93"/>
      <c r="F21" s="93"/>
      <c r="G21" s="93"/>
      <c r="H21" s="93"/>
      <c r="I21" s="93"/>
      <c r="J21" s="93"/>
      <c r="K21" s="93"/>
      <c r="L21" s="93"/>
      <c r="M21" s="93"/>
      <c r="N21" s="93"/>
    </row>
    <row r="22" spans="2:14" ht="15.75" customHeight="1">
      <c r="B22" s="93"/>
      <c r="C22" s="93"/>
      <c r="D22" s="93"/>
      <c r="E22" s="93"/>
      <c r="F22" s="93"/>
      <c r="G22" s="93"/>
      <c r="H22" s="93"/>
      <c r="I22" s="93"/>
      <c r="J22" s="93"/>
      <c r="K22" s="93"/>
      <c r="L22" s="93"/>
      <c r="M22" s="93"/>
      <c r="N22" s="93"/>
    </row>
    <row r="23" spans="2:14" ht="15.75" customHeight="1">
      <c r="B23" s="57"/>
      <c r="C23" s="57"/>
      <c r="D23" s="57"/>
      <c r="E23" s="57"/>
      <c r="F23" s="57"/>
      <c r="G23" s="57"/>
      <c r="H23" s="57"/>
      <c r="I23" s="57"/>
      <c r="J23" s="57"/>
      <c r="K23" s="57"/>
      <c r="L23" s="57"/>
      <c r="M23" s="57"/>
      <c r="N23" s="57"/>
    </row>
    <row r="24" spans="2:14" ht="15.75" customHeight="1">
      <c r="B24" s="57"/>
      <c r="C24" s="57"/>
      <c r="D24" s="57"/>
      <c r="E24" s="57"/>
      <c r="F24" s="57"/>
      <c r="G24" s="57"/>
      <c r="H24" s="57"/>
      <c r="I24" s="57"/>
      <c r="J24" s="57"/>
      <c r="K24" s="57"/>
      <c r="L24" s="57"/>
      <c r="M24" s="57"/>
      <c r="N24" s="57"/>
    </row>
    <row r="25" spans="1:14" ht="15.75" customHeight="1">
      <c r="A25" s="14" t="s">
        <v>276</v>
      </c>
      <c r="B25" s="49" t="s">
        <v>277</v>
      </c>
      <c r="C25" s="57"/>
      <c r="D25" s="57"/>
      <c r="E25" s="57"/>
      <c r="F25" s="57"/>
      <c r="G25" s="57"/>
      <c r="H25" s="57"/>
      <c r="I25" s="57"/>
      <c r="J25" s="57"/>
      <c r="K25" s="57"/>
      <c r="L25" s="57"/>
      <c r="M25" s="57"/>
      <c r="N25" s="57"/>
    </row>
    <row r="26" spans="2:14" ht="15.75" customHeight="1">
      <c r="B26" s="1" t="s">
        <v>278</v>
      </c>
      <c r="C26" s="57"/>
      <c r="D26" s="57"/>
      <c r="E26" s="57"/>
      <c r="F26" s="57"/>
      <c r="G26" s="57"/>
      <c r="H26" s="57"/>
      <c r="I26" s="57"/>
      <c r="J26" s="57"/>
      <c r="K26" s="57"/>
      <c r="L26" s="57"/>
      <c r="M26" s="57"/>
      <c r="N26" s="57"/>
    </row>
    <row r="27" spans="2:14" ht="15.75" customHeight="1">
      <c r="B27" s="57"/>
      <c r="C27" s="57"/>
      <c r="D27" s="57"/>
      <c r="E27" s="57"/>
      <c r="F27" s="57"/>
      <c r="G27" s="57"/>
      <c r="H27" s="57"/>
      <c r="I27" s="57"/>
      <c r="J27" s="57"/>
      <c r="K27" s="57"/>
      <c r="L27" s="57"/>
      <c r="M27" s="57"/>
      <c r="N27" s="57"/>
    </row>
    <row r="28" spans="2:14" ht="15.75" customHeight="1">
      <c r="B28" s="57"/>
      <c r="C28" s="57"/>
      <c r="D28" s="57"/>
      <c r="E28" s="57"/>
      <c r="F28" s="57"/>
      <c r="G28" s="57"/>
      <c r="H28" s="57"/>
      <c r="I28" s="57"/>
      <c r="J28" s="57"/>
      <c r="K28" s="57"/>
      <c r="L28" s="57"/>
      <c r="M28" s="57"/>
      <c r="N28" s="57"/>
    </row>
    <row r="29" spans="1:3" ht="15.75" customHeight="1">
      <c r="A29" s="14" t="s">
        <v>279</v>
      </c>
      <c r="B29" s="49" t="s">
        <v>280</v>
      </c>
      <c r="C29" s="49"/>
    </row>
    <row r="30" spans="2:7" ht="15.75" customHeight="1">
      <c r="B30" s="59" t="s">
        <v>281</v>
      </c>
      <c r="C30" s="59"/>
      <c r="D30" s="59"/>
      <c r="E30" s="59"/>
      <c r="F30" s="59"/>
      <c r="G30" s="59"/>
    </row>
    <row r="33" spans="1:3" ht="15.75" customHeight="1">
      <c r="A33" s="14" t="s">
        <v>282</v>
      </c>
      <c r="B33" s="49" t="s">
        <v>283</v>
      </c>
      <c r="C33" s="49"/>
    </row>
    <row r="34" spans="2:14" ht="15.75" customHeight="1">
      <c r="B34" s="94" t="s">
        <v>284</v>
      </c>
      <c r="C34" s="94"/>
      <c r="D34" s="94"/>
      <c r="E34" s="94"/>
      <c r="F34" s="94"/>
      <c r="G34" s="94"/>
      <c r="H34" s="94"/>
      <c r="I34" s="94"/>
      <c r="J34" s="94"/>
      <c r="K34" s="94"/>
      <c r="L34" s="94"/>
      <c r="M34" s="94"/>
      <c r="N34" s="94"/>
    </row>
    <row r="35" spans="2:14" ht="15.75" customHeight="1">
      <c r="B35" s="94"/>
      <c r="C35" s="94"/>
      <c r="D35" s="94"/>
      <c r="E35" s="94"/>
      <c r="F35" s="94"/>
      <c r="G35" s="94"/>
      <c r="H35" s="94"/>
      <c r="I35" s="94"/>
      <c r="J35" s="94"/>
      <c r="K35" s="94"/>
      <c r="L35" s="94"/>
      <c r="M35" s="94"/>
      <c r="N35" s="94"/>
    </row>
    <row r="36" spans="2:14" ht="15.75" customHeight="1">
      <c r="B36" s="94"/>
      <c r="C36" s="94"/>
      <c r="D36" s="94"/>
      <c r="E36" s="94"/>
      <c r="F36" s="94"/>
      <c r="G36" s="94"/>
      <c r="H36" s="94"/>
      <c r="I36" s="94"/>
      <c r="J36" s="94"/>
      <c r="K36" s="94"/>
      <c r="L36" s="94"/>
      <c r="M36" s="94"/>
      <c r="N36" s="94"/>
    </row>
    <row r="37" spans="2:14" ht="15.75" customHeight="1">
      <c r="B37" s="94"/>
      <c r="C37" s="94"/>
      <c r="D37" s="94"/>
      <c r="E37" s="94"/>
      <c r="F37" s="94"/>
      <c r="G37" s="94"/>
      <c r="H37" s="94"/>
      <c r="I37" s="94"/>
      <c r="J37" s="94"/>
      <c r="K37" s="94"/>
      <c r="L37" s="94"/>
      <c r="M37" s="94"/>
      <c r="N37" s="94"/>
    </row>
    <row r="38" spans="12:14" ht="15.75" customHeight="1">
      <c r="L38" s="55"/>
      <c r="M38" s="55"/>
      <c r="N38" s="55"/>
    </row>
    <row r="39" spans="12:14" ht="15.75" customHeight="1">
      <c r="L39" s="55"/>
      <c r="M39" s="55"/>
      <c r="N39" s="55"/>
    </row>
    <row r="40" spans="12:14" ht="15.75" customHeight="1">
      <c r="L40" s="5"/>
      <c r="M40" s="5"/>
      <c r="N40" s="5"/>
    </row>
    <row r="41" ht="15.75" customHeight="1"/>
    <row r="42" ht="15.75" customHeight="1"/>
    <row r="43" spans="10:14" ht="15.75" customHeight="1">
      <c r="J43" s="60"/>
      <c r="L43" s="16"/>
      <c r="M43" s="16"/>
      <c r="N43" s="16"/>
    </row>
    <row r="44" spans="2:14" ht="12.75" customHeight="1" hidden="1">
      <c r="B44" s="14" t="s">
        <v>285</v>
      </c>
      <c r="J44" s="61"/>
      <c r="L44" s="16">
        <v>0</v>
      </c>
      <c r="M44" s="16"/>
      <c r="N44" s="16">
        <v>0</v>
      </c>
    </row>
    <row r="45" spans="2:14" ht="12.75" customHeight="1" hidden="1">
      <c r="B45" s="14" t="s">
        <v>286</v>
      </c>
      <c r="J45" s="62"/>
      <c r="L45" s="29">
        <v>0</v>
      </c>
      <c r="M45" s="16"/>
      <c r="N45" s="29">
        <v>0</v>
      </c>
    </row>
    <row r="46" spans="10:14" ht="12.75" customHeight="1" hidden="1">
      <c r="J46" s="62"/>
      <c r="L46" s="16"/>
      <c r="M46" s="16"/>
      <c r="N46" s="16"/>
    </row>
    <row r="47" spans="12:14" ht="12.75" customHeight="1" hidden="1">
      <c r="L47" s="35">
        <f>SUM(L43:L45)</f>
        <v>0</v>
      </c>
      <c r="M47" s="16"/>
      <c r="N47" s="35">
        <f>SUM(N43:N45)</f>
        <v>0</v>
      </c>
    </row>
    <row r="48" spans="12:14" ht="15.75" customHeight="1">
      <c r="L48" s="16"/>
      <c r="M48" s="16"/>
      <c r="N48" s="16"/>
    </row>
    <row r="51" spans="1:14" ht="15.75" customHeight="1">
      <c r="A51" s="90" t="s">
        <v>287</v>
      </c>
      <c r="B51" s="90"/>
      <c r="C51" s="90"/>
      <c r="N51" s="56"/>
    </row>
    <row r="52" spans="1:14" ht="15.75" customHeight="1">
      <c r="A52" s="91" t="s">
        <v>288</v>
      </c>
      <c r="B52" s="91"/>
      <c r="C52" s="91"/>
      <c r="N52" s="56" t="s">
        <v>289</v>
      </c>
    </row>
    <row r="55" spans="1:14" ht="15.75" customHeight="1">
      <c r="A55" s="14" t="s">
        <v>290</v>
      </c>
      <c r="B55" s="58" t="s">
        <v>291</v>
      </c>
      <c r="C55" s="58"/>
      <c r="L55" s="16"/>
      <c r="M55" s="16"/>
      <c r="N55" s="16"/>
    </row>
    <row r="56" spans="2:14" ht="15.75" customHeight="1">
      <c r="B56" s="84" t="s">
        <v>292</v>
      </c>
      <c r="C56" s="84"/>
      <c r="D56" s="84"/>
      <c r="E56" s="84"/>
      <c r="F56" s="84"/>
      <c r="G56" s="84"/>
      <c r="H56" s="84"/>
      <c r="I56" s="84"/>
      <c r="J56" s="84"/>
      <c r="K56" s="84"/>
      <c r="L56" s="84"/>
      <c r="M56" s="84"/>
      <c r="N56" s="84"/>
    </row>
    <row r="57" spans="2:14" ht="15.75" customHeight="1">
      <c r="B57" s="84"/>
      <c r="C57" s="84"/>
      <c r="D57" s="84"/>
      <c r="E57" s="84"/>
      <c r="F57" s="84"/>
      <c r="G57" s="84"/>
      <c r="H57" s="84"/>
      <c r="I57" s="84"/>
      <c r="J57" s="84"/>
      <c r="K57" s="84"/>
      <c r="L57" s="84"/>
      <c r="M57" s="84"/>
      <c r="N57" s="84"/>
    </row>
    <row r="58" spans="2:14" ht="15.75" customHeight="1">
      <c r="B58" s="84"/>
      <c r="C58" s="84"/>
      <c r="D58" s="84"/>
      <c r="E58" s="84"/>
      <c r="F58" s="84"/>
      <c r="G58" s="84"/>
      <c r="H58" s="84"/>
      <c r="I58" s="84"/>
      <c r="J58" s="84"/>
      <c r="K58" s="84"/>
      <c r="L58" s="84"/>
      <c r="M58" s="84"/>
      <c r="N58" s="84"/>
    </row>
    <row r="59" spans="2:14" ht="15.75" customHeight="1">
      <c r="B59" s="15"/>
      <c r="C59" s="15"/>
      <c r="D59" s="15"/>
      <c r="E59" s="15"/>
      <c r="F59" s="15"/>
      <c r="G59" s="15"/>
      <c r="H59" s="15"/>
      <c r="I59" s="15"/>
      <c r="J59" s="15"/>
      <c r="K59" s="15"/>
      <c r="L59" s="15"/>
      <c r="M59" s="15"/>
      <c r="N59" s="15"/>
    </row>
    <row r="61" spans="1:3" ht="15.75" customHeight="1">
      <c r="A61" s="14" t="s">
        <v>293</v>
      </c>
      <c r="B61" s="49" t="s">
        <v>294</v>
      </c>
      <c r="C61" s="49"/>
    </row>
    <row r="62" spans="2:14" ht="15.75" customHeight="1">
      <c r="B62" s="93" t="s">
        <v>295</v>
      </c>
      <c r="C62" s="93"/>
      <c r="D62" s="93"/>
      <c r="E62" s="93"/>
      <c r="F62" s="93"/>
      <c r="G62" s="93"/>
      <c r="H62" s="93"/>
      <c r="I62" s="93"/>
      <c r="J62" s="93"/>
      <c r="K62" s="93"/>
      <c r="L62" s="93"/>
      <c r="M62" s="93"/>
      <c r="N62" s="93"/>
    </row>
    <row r="63" spans="2:14" ht="15.75" customHeight="1">
      <c r="B63" s="93"/>
      <c r="C63" s="93"/>
      <c r="D63" s="93"/>
      <c r="E63" s="93"/>
      <c r="F63" s="93"/>
      <c r="G63" s="93"/>
      <c r="H63" s="93"/>
      <c r="I63" s="93"/>
      <c r="J63" s="93"/>
      <c r="K63" s="93"/>
      <c r="L63" s="93"/>
      <c r="M63" s="93"/>
      <c r="N63" s="93"/>
    </row>
    <row r="64" spans="2:14" ht="15.75" customHeight="1">
      <c r="B64" s="93"/>
      <c r="C64" s="93"/>
      <c r="D64" s="93"/>
      <c r="E64" s="93"/>
      <c r="F64" s="93"/>
      <c r="G64" s="93"/>
      <c r="H64" s="93"/>
      <c r="I64" s="93"/>
      <c r="J64" s="93"/>
      <c r="K64" s="93"/>
      <c r="L64" s="93"/>
      <c r="M64" s="93"/>
      <c r="N64" s="93"/>
    </row>
    <row r="65" spans="2:14" ht="15.75" customHeight="1">
      <c r="B65" s="57"/>
      <c r="C65" s="57"/>
      <c r="D65" s="57"/>
      <c r="E65" s="57"/>
      <c r="F65" s="57"/>
      <c r="G65" s="57"/>
      <c r="H65" s="57"/>
      <c r="I65" s="57"/>
      <c r="J65" s="57"/>
      <c r="K65" s="57"/>
      <c r="L65" s="57"/>
      <c r="M65" s="57"/>
      <c r="N65" s="57"/>
    </row>
    <row r="67" spans="1:3" ht="15.75" customHeight="1">
      <c r="A67" s="14" t="s">
        <v>296</v>
      </c>
      <c r="B67" s="49" t="s">
        <v>297</v>
      </c>
      <c r="C67" s="49"/>
    </row>
    <row r="68" ht="15.75" customHeight="1">
      <c r="B68" s="14" t="s">
        <v>298</v>
      </c>
    </row>
    <row r="69" ht="15.75" customHeight="1"/>
    <row r="70" spans="2:14" ht="15.75" customHeight="1">
      <c r="B70" s="57"/>
      <c r="C70" s="57"/>
      <c r="D70" s="57"/>
      <c r="E70" s="57"/>
      <c r="F70" s="57"/>
      <c r="G70" s="57"/>
      <c r="H70" s="57"/>
      <c r="I70" s="57"/>
      <c r="J70" s="57"/>
      <c r="K70" s="57"/>
      <c r="L70" s="57"/>
      <c r="M70" s="57"/>
      <c r="N70" s="57"/>
    </row>
    <row r="71" spans="1:3" ht="15.75" customHeight="1">
      <c r="A71" s="14" t="s">
        <v>299</v>
      </c>
      <c r="B71" s="49" t="s">
        <v>300</v>
      </c>
      <c r="C71" s="49"/>
    </row>
    <row r="72" spans="2:3" ht="15.75" customHeight="1">
      <c r="B72" s="49"/>
      <c r="C72" s="49"/>
    </row>
    <row r="73" spans="2:14" ht="15.75" customHeight="1">
      <c r="B73" s="6" t="s">
        <v>301</v>
      </c>
      <c r="J73" s="55"/>
      <c r="K73" s="55"/>
      <c r="L73" s="55"/>
      <c r="M73" s="55"/>
      <c r="N73" s="55"/>
    </row>
    <row r="74" spans="2:14" ht="15.75" customHeight="1">
      <c r="B74" s="6"/>
      <c r="J74" s="55"/>
      <c r="K74" s="55"/>
      <c r="L74" s="55" t="s">
        <v>302</v>
      </c>
      <c r="M74" s="55"/>
      <c r="N74" s="55"/>
    </row>
    <row r="75" spans="2:14" ht="15.75" customHeight="1">
      <c r="B75" s="6"/>
      <c r="J75" s="55"/>
      <c r="K75" s="55"/>
      <c r="L75" s="55" t="s">
        <v>303</v>
      </c>
      <c r="M75" s="55"/>
      <c r="N75" s="55"/>
    </row>
    <row r="76" spans="3:14" ht="15.75" customHeight="1">
      <c r="C76" s="6"/>
      <c r="D76" s="6"/>
      <c r="E76" s="6"/>
      <c r="F76" s="6"/>
      <c r="G76" s="6"/>
      <c r="H76" s="55"/>
      <c r="I76" s="55"/>
      <c r="J76" s="55"/>
      <c r="K76" s="55"/>
      <c r="L76" s="55" t="s">
        <v>304</v>
      </c>
      <c r="M76" s="55"/>
      <c r="N76" s="55"/>
    </row>
    <row r="77" spans="2:14" ht="15.75" customHeight="1">
      <c r="B77" s="93" t="s">
        <v>305</v>
      </c>
      <c r="C77" s="93"/>
      <c r="D77" s="93"/>
      <c r="E77" s="93"/>
      <c r="F77" s="93"/>
      <c r="G77" s="57"/>
      <c r="H77" s="63" t="s">
        <v>306</v>
      </c>
      <c r="I77" s="63"/>
      <c r="J77" s="63" t="s">
        <v>307</v>
      </c>
      <c r="K77" s="63"/>
      <c r="L77" s="63" t="s">
        <v>308</v>
      </c>
      <c r="M77" s="63"/>
      <c r="N77" s="63" t="s">
        <v>309</v>
      </c>
    </row>
    <row r="78" spans="2:14" ht="15.75" customHeight="1">
      <c r="B78" s="93"/>
      <c r="C78" s="93"/>
      <c r="D78" s="93"/>
      <c r="E78" s="93"/>
      <c r="F78" s="93"/>
      <c r="G78" s="57"/>
      <c r="H78" s="55" t="s">
        <v>310</v>
      </c>
      <c r="I78" s="55"/>
      <c r="J78" s="55" t="s">
        <v>311</v>
      </c>
      <c r="K78" s="55"/>
      <c r="L78" s="55" t="s">
        <v>312</v>
      </c>
      <c r="M78" s="55"/>
      <c r="N78" s="55" t="s">
        <v>313</v>
      </c>
    </row>
    <row r="79" spans="2:14" ht="15.75" customHeight="1">
      <c r="B79" s="6"/>
      <c r="H79" s="55"/>
      <c r="I79" s="55"/>
      <c r="J79" s="55"/>
      <c r="K79" s="55"/>
      <c r="L79" s="55"/>
      <c r="M79" s="55"/>
      <c r="N79" s="55"/>
    </row>
    <row r="80" spans="2:10" ht="15.75" customHeight="1">
      <c r="B80" s="52" t="s">
        <v>314</v>
      </c>
      <c r="C80" s="52"/>
      <c r="D80" s="52"/>
      <c r="E80" s="52"/>
      <c r="F80" s="52"/>
      <c r="G80" s="52"/>
      <c r="J80" s="61"/>
    </row>
    <row r="81" spans="2:14" ht="15.75" customHeight="1">
      <c r="B81" s="52"/>
      <c r="C81" s="52" t="s">
        <v>315</v>
      </c>
      <c r="D81" s="52"/>
      <c r="E81" s="52"/>
      <c r="F81" s="52"/>
      <c r="G81" s="52"/>
      <c r="H81" s="16">
        <f>H154-41865</f>
        <v>12504</v>
      </c>
      <c r="I81" s="16"/>
      <c r="J81" s="16">
        <f>J154-4033</f>
        <v>1374</v>
      </c>
      <c r="K81" s="16"/>
      <c r="L81" s="16">
        <v>0</v>
      </c>
      <c r="M81" s="16"/>
      <c r="N81" s="16">
        <f>SUM(H81:L81)</f>
        <v>13878</v>
      </c>
    </row>
    <row r="82" spans="2:14" ht="15.75" customHeight="1">
      <c r="B82" s="52"/>
      <c r="C82" s="52" t="s">
        <v>316</v>
      </c>
      <c r="D82" s="52"/>
      <c r="E82" s="52"/>
      <c r="F82" s="52"/>
      <c r="G82" s="52"/>
      <c r="H82" s="29">
        <f>H155-22054</f>
        <v>7033</v>
      </c>
      <c r="I82" s="16"/>
      <c r="J82" s="29">
        <v>0</v>
      </c>
      <c r="K82" s="16"/>
      <c r="L82" s="29">
        <v>0</v>
      </c>
      <c r="M82" s="16"/>
      <c r="N82" s="29">
        <f>SUM(H82:L82)</f>
        <v>7033</v>
      </c>
    </row>
    <row r="83" spans="2:14" ht="15.75" customHeight="1">
      <c r="B83" s="52"/>
      <c r="C83" s="52"/>
      <c r="D83" s="52"/>
      <c r="E83" s="52"/>
      <c r="F83" s="52"/>
      <c r="G83" s="52"/>
      <c r="H83" s="16">
        <f>SUM(H81:H82)</f>
        <v>19537</v>
      </c>
      <c r="I83" s="16"/>
      <c r="J83" s="16">
        <f>SUM(J81:J82)</f>
        <v>1374</v>
      </c>
      <c r="K83" s="16"/>
      <c r="L83" s="16">
        <f>SUM(L81:L82)</f>
        <v>0</v>
      </c>
      <c r="M83" s="16"/>
      <c r="N83" s="16">
        <f>SUM(N81:N82)</f>
        <v>20911</v>
      </c>
    </row>
    <row r="84" spans="2:14" ht="15.75" customHeight="1">
      <c r="B84" s="52"/>
      <c r="C84" s="52" t="s">
        <v>317</v>
      </c>
      <c r="D84" s="52"/>
      <c r="E84" s="52"/>
      <c r="F84" s="52"/>
      <c r="G84" s="52"/>
      <c r="H84" s="16">
        <f>-H82</f>
        <v>-7033</v>
      </c>
      <c r="I84" s="16"/>
      <c r="J84" s="16">
        <v>0</v>
      </c>
      <c r="K84" s="16"/>
      <c r="L84" s="16">
        <v>0</v>
      </c>
      <c r="M84" s="16"/>
      <c r="N84" s="29">
        <f>-N82</f>
        <v>-7033</v>
      </c>
    </row>
    <row r="85" spans="2:14" ht="15.75" customHeight="1">
      <c r="B85" s="52"/>
      <c r="C85" s="52"/>
      <c r="D85" s="52"/>
      <c r="E85" s="52"/>
      <c r="F85" s="52"/>
      <c r="G85" s="52"/>
      <c r="H85" s="64">
        <f>SUM(H83:H84)</f>
        <v>12504</v>
      </c>
      <c r="I85" s="16"/>
      <c r="J85" s="64">
        <f>SUM(J83:J84)</f>
        <v>1374</v>
      </c>
      <c r="K85" s="16"/>
      <c r="L85" s="64">
        <f>SUM(L83:L84)</f>
        <v>0</v>
      </c>
      <c r="M85" s="16"/>
      <c r="N85" s="16">
        <f>SUM(N83:N84)</f>
        <v>13878</v>
      </c>
    </row>
    <row r="86" spans="2:14" ht="15.75" customHeight="1">
      <c r="B86" s="52"/>
      <c r="C86" s="52"/>
      <c r="D86" s="52"/>
      <c r="E86" s="52"/>
      <c r="F86" s="52"/>
      <c r="G86" s="52"/>
      <c r="H86" s="16"/>
      <c r="I86" s="16"/>
      <c r="J86" s="16"/>
      <c r="K86" s="16"/>
      <c r="L86" s="16"/>
      <c r="M86" s="16"/>
      <c r="N86" s="16"/>
    </row>
    <row r="87" spans="2:14" ht="15.75" customHeight="1">
      <c r="B87" s="52" t="s">
        <v>318</v>
      </c>
      <c r="C87" s="52"/>
      <c r="D87" s="52"/>
      <c r="E87" s="52"/>
      <c r="F87" s="52"/>
      <c r="G87" s="52"/>
      <c r="H87" s="16"/>
      <c r="I87" s="16"/>
      <c r="J87" s="16"/>
      <c r="K87" s="16"/>
      <c r="L87" s="16"/>
      <c r="M87" s="16"/>
      <c r="N87" s="29">
        <f>N160+30630</f>
        <v>-9715</v>
      </c>
    </row>
    <row r="88" spans="2:14" ht="15.75" customHeight="1">
      <c r="B88" s="1"/>
      <c r="C88" s="14" t="s">
        <v>319</v>
      </c>
      <c r="H88" s="16"/>
      <c r="I88" s="16"/>
      <c r="J88" s="16"/>
      <c r="K88" s="16"/>
      <c r="L88" s="16"/>
      <c r="M88" s="16"/>
      <c r="N88" s="16">
        <f>SUM(N85:N87)</f>
        <v>4163</v>
      </c>
    </row>
    <row r="89" spans="2:14" ht="15.75" customHeight="1">
      <c r="B89" s="1"/>
      <c r="H89" s="16"/>
      <c r="I89" s="16"/>
      <c r="J89" s="16"/>
      <c r="K89" s="16"/>
      <c r="L89" s="16"/>
      <c r="M89" s="16"/>
      <c r="N89" s="16"/>
    </row>
    <row r="90" spans="2:14" ht="15.75" customHeight="1">
      <c r="B90" s="14" t="s">
        <v>320</v>
      </c>
      <c r="H90" s="16"/>
      <c r="I90" s="16"/>
      <c r="J90" s="16"/>
      <c r="K90" s="16"/>
      <c r="L90" s="16"/>
      <c r="M90" s="16"/>
      <c r="N90" s="16">
        <f>N163-1034</f>
        <v>496</v>
      </c>
    </row>
    <row r="91" spans="2:14" ht="15.75" customHeight="1">
      <c r="B91" s="14" t="s">
        <v>321</v>
      </c>
      <c r="H91" s="16"/>
      <c r="I91" s="16"/>
      <c r="J91" s="16"/>
      <c r="K91" s="16"/>
      <c r="L91" s="16"/>
      <c r="M91" s="16"/>
      <c r="N91" s="29">
        <f>N164+9522</f>
        <v>-2539</v>
      </c>
    </row>
    <row r="92" spans="8:14" ht="15.75" customHeight="1">
      <c r="H92" s="16"/>
      <c r="I92" s="16"/>
      <c r="J92" s="16"/>
      <c r="K92" s="16"/>
      <c r="L92" s="16"/>
      <c r="M92" s="16"/>
      <c r="N92" s="16"/>
    </row>
    <row r="93" spans="2:14" ht="15.75" customHeight="1">
      <c r="B93" s="14" t="s">
        <v>322</v>
      </c>
      <c r="H93" s="16">
        <f>N93-J93-L93</f>
        <v>2297</v>
      </c>
      <c r="I93" s="16"/>
      <c r="J93" s="16">
        <f>J167-6</f>
        <v>-112</v>
      </c>
      <c r="K93" s="16"/>
      <c r="L93" s="16">
        <f>L167+3340</f>
        <v>-65</v>
      </c>
      <c r="M93" s="16"/>
      <c r="N93" s="32">
        <f>N88+N90+N91</f>
        <v>2120</v>
      </c>
    </row>
    <row r="94" spans="8:14" ht="15.75" customHeight="1">
      <c r="H94" s="16"/>
      <c r="I94" s="16"/>
      <c r="J94" s="16"/>
      <c r="K94" s="16"/>
      <c r="L94" s="16"/>
      <c r="M94" s="16"/>
      <c r="N94" s="32"/>
    </row>
    <row r="95" spans="8:14" ht="15.75" customHeight="1">
      <c r="H95" s="16"/>
      <c r="I95" s="16"/>
      <c r="J95" s="16"/>
      <c r="K95" s="16"/>
      <c r="L95" s="16"/>
      <c r="M95" s="16"/>
      <c r="N95" s="32"/>
    </row>
    <row r="96" spans="8:14" ht="15.75" customHeight="1">
      <c r="H96" s="16"/>
      <c r="I96" s="16"/>
      <c r="J96" s="16"/>
      <c r="K96" s="16"/>
      <c r="L96" s="16"/>
      <c r="M96" s="16"/>
      <c r="N96" s="32"/>
    </row>
    <row r="97" spans="1:14" ht="15.75" customHeight="1">
      <c r="A97" s="90" t="s">
        <v>323</v>
      </c>
      <c r="B97" s="90"/>
      <c r="C97" s="90"/>
      <c r="H97" s="61"/>
      <c r="J97" s="61"/>
      <c r="L97" s="61"/>
      <c r="N97" s="61"/>
    </row>
    <row r="98" spans="1:14" ht="15.75" customHeight="1">
      <c r="A98" s="91" t="s">
        <v>324</v>
      </c>
      <c r="B98" s="91"/>
      <c r="C98" s="91"/>
      <c r="H98" s="61"/>
      <c r="J98" s="61"/>
      <c r="L98" s="61"/>
      <c r="N98" s="56" t="s">
        <v>325</v>
      </c>
    </row>
    <row r="99" spans="1:14" ht="15.75" customHeight="1">
      <c r="A99" s="55"/>
      <c r="B99" s="55"/>
      <c r="C99" s="55"/>
      <c r="H99" s="61"/>
      <c r="J99" s="61"/>
      <c r="L99" s="61"/>
      <c r="N99" s="61"/>
    </row>
    <row r="100" spans="1:14" ht="15.75" customHeight="1">
      <c r="A100" s="55"/>
      <c r="B100" s="55"/>
      <c r="C100" s="55"/>
      <c r="H100" s="61"/>
      <c r="J100" s="61"/>
      <c r="L100" s="61"/>
      <c r="N100" s="61"/>
    </row>
    <row r="101" spans="8:14" ht="15.75" customHeight="1">
      <c r="H101" s="61"/>
      <c r="J101" s="61"/>
      <c r="L101" s="55" t="s">
        <v>326</v>
      </c>
      <c r="N101" s="61"/>
    </row>
    <row r="102" spans="8:14" ht="15.75" customHeight="1">
      <c r="H102" s="61"/>
      <c r="J102" s="61"/>
      <c r="L102" s="55" t="s">
        <v>327</v>
      </c>
      <c r="N102" s="61"/>
    </row>
    <row r="103" spans="8:14" ht="15.75" customHeight="1">
      <c r="H103" s="55"/>
      <c r="I103" s="55"/>
      <c r="J103" s="55"/>
      <c r="K103" s="55"/>
      <c r="L103" s="55" t="s">
        <v>328</v>
      </c>
      <c r="M103" s="55"/>
      <c r="N103" s="55"/>
    </row>
    <row r="104" spans="2:14" ht="15.75" customHeight="1">
      <c r="B104" s="93" t="s">
        <v>329</v>
      </c>
      <c r="C104" s="93"/>
      <c r="D104" s="93"/>
      <c r="E104" s="93"/>
      <c r="F104" s="93"/>
      <c r="H104" s="63" t="s">
        <v>330</v>
      </c>
      <c r="I104" s="63"/>
      <c r="J104" s="63" t="s">
        <v>331</v>
      </c>
      <c r="K104" s="63"/>
      <c r="L104" s="63" t="s">
        <v>332</v>
      </c>
      <c r="M104" s="63"/>
      <c r="N104" s="63" t="s">
        <v>333</v>
      </c>
    </row>
    <row r="105" spans="2:14" ht="15.75" customHeight="1">
      <c r="B105" s="93"/>
      <c r="C105" s="93"/>
      <c r="D105" s="93"/>
      <c r="E105" s="93"/>
      <c r="F105" s="93"/>
      <c r="H105" s="55" t="s">
        <v>334</v>
      </c>
      <c r="I105" s="55"/>
      <c r="J105" s="55" t="s">
        <v>335</v>
      </c>
      <c r="K105" s="55"/>
      <c r="L105" s="55" t="s">
        <v>336</v>
      </c>
      <c r="M105" s="55"/>
      <c r="N105" s="55" t="s">
        <v>337</v>
      </c>
    </row>
    <row r="106" spans="8:14" ht="15.75" customHeight="1">
      <c r="H106" s="16"/>
      <c r="I106" s="16"/>
      <c r="J106" s="16"/>
      <c r="K106" s="16"/>
      <c r="L106" s="16"/>
      <c r="M106" s="16"/>
      <c r="N106" s="32"/>
    </row>
    <row r="107" spans="2:14" ht="15.75" customHeight="1">
      <c r="B107" s="14" t="s">
        <v>338</v>
      </c>
      <c r="H107" s="29">
        <f>N107-J107-L107</f>
        <v>1</v>
      </c>
      <c r="I107" s="16"/>
      <c r="J107" s="29">
        <v>0</v>
      </c>
      <c r="K107" s="16"/>
      <c r="L107" s="29">
        <f>L169+25</f>
        <v>25</v>
      </c>
      <c r="M107" s="16"/>
      <c r="N107" s="29">
        <f>N169-94</f>
        <v>26</v>
      </c>
    </row>
    <row r="108" spans="8:14" ht="15.75" customHeight="1">
      <c r="H108" s="16"/>
      <c r="I108" s="16"/>
      <c r="J108" s="16"/>
      <c r="K108" s="16"/>
      <c r="L108" s="16"/>
      <c r="M108" s="16"/>
      <c r="N108" s="16"/>
    </row>
    <row r="109" spans="2:14" ht="15.75" customHeight="1">
      <c r="B109" s="14" t="s">
        <v>339</v>
      </c>
      <c r="H109" s="16">
        <f>H93+H107</f>
        <v>2298</v>
      </c>
      <c r="I109" s="16"/>
      <c r="J109" s="16">
        <f>SUM(J93:J107)</f>
        <v>-112</v>
      </c>
      <c r="K109" s="16"/>
      <c r="L109" s="16">
        <f>SUM(L93:L107)</f>
        <v>-40</v>
      </c>
      <c r="M109" s="16"/>
      <c r="N109" s="16">
        <f>SUM(N93:N107)</f>
        <v>2146</v>
      </c>
    </row>
    <row r="110" spans="2:14" ht="15.75" customHeight="1">
      <c r="B110" s="14" t="s">
        <v>340</v>
      </c>
      <c r="H110" s="29">
        <f>H172+2236</f>
        <v>-422</v>
      </c>
      <c r="I110" s="16"/>
      <c r="J110" s="29">
        <f>J172+1</f>
        <v>24</v>
      </c>
      <c r="K110" s="16"/>
      <c r="L110" s="29">
        <v>0</v>
      </c>
      <c r="M110" s="16"/>
      <c r="N110" s="29">
        <f>N172+2237</f>
        <v>-398</v>
      </c>
    </row>
    <row r="111" spans="8:14" ht="15.75" customHeight="1">
      <c r="H111" s="16"/>
      <c r="I111" s="16"/>
      <c r="J111" s="16"/>
      <c r="K111" s="16"/>
      <c r="L111" s="16"/>
      <c r="M111" s="16"/>
      <c r="N111" s="16"/>
    </row>
    <row r="112" spans="2:14" ht="15.75" customHeight="1">
      <c r="B112" s="14" t="s">
        <v>341</v>
      </c>
      <c r="H112" s="61">
        <f>SUM(H109:H110)</f>
        <v>1876</v>
      </c>
      <c r="J112" s="61">
        <f>SUM(J109:J110)</f>
        <v>-88</v>
      </c>
      <c r="L112" s="61">
        <f>SUM(L109:L110)</f>
        <v>-40</v>
      </c>
      <c r="N112" s="61">
        <f>SUM(N109:N110)</f>
        <v>1748</v>
      </c>
    </row>
    <row r="113" spans="2:14" ht="15.75" customHeight="1">
      <c r="B113" s="14" t="s">
        <v>342</v>
      </c>
      <c r="H113" s="61"/>
      <c r="J113" s="61"/>
      <c r="L113" s="61"/>
      <c r="N113" s="61"/>
    </row>
    <row r="114" spans="2:14" ht="15.75" customHeight="1">
      <c r="B114" s="14" t="s">
        <v>343</v>
      </c>
      <c r="H114" s="16">
        <f>H176+187</f>
        <v>-20</v>
      </c>
      <c r="I114" s="16"/>
      <c r="J114" s="16">
        <f>J176+0</f>
        <v>5</v>
      </c>
      <c r="K114" s="16"/>
      <c r="L114" s="16">
        <v>0</v>
      </c>
      <c r="M114" s="16"/>
      <c r="N114" s="16">
        <f>N176+187</f>
        <v>-15</v>
      </c>
    </row>
    <row r="115" spans="8:14" ht="12" customHeight="1">
      <c r="H115" s="65"/>
      <c r="J115" s="65"/>
      <c r="L115" s="65"/>
      <c r="N115" s="65"/>
    </row>
    <row r="116" spans="2:14" ht="15.75" customHeight="1">
      <c r="B116" s="14" t="s">
        <v>344</v>
      </c>
      <c r="H116" s="66">
        <f>SUM(H112:H114)</f>
        <v>1856</v>
      </c>
      <c r="J116" s="66">
        <f>SUM(J112:J114)</f>
        <v>-83</v>
      </c>
      <c r="L116" s="66">
        <f>SUM(L112:L114)</f>
        <v>-40</v>
      </c>
      <c r="N116" s="66">
        <f>SUM(N112:N114)</f>
        <v>1733</v>
      </c>
    </row>
    <row r="117" ht="15.75" customHeight="1"/>
    <row r="118" ht="15.75" customHeight="1"/>
    <row r="119" spans="2:14" ht="15.75" customHeight="1">
      <c r="B119" s="67" t="s">
        <v>345</v>
      </c>
      <c r="L119" s="61"/>
      <c r="N119" s="61"/>
    </row>
    <row r="120" spans="2:14" ht="15.75" customHeight="1">
      <c r="B120" s="14" t="s">
        <v>346</v>
      </c>
      <c r="H120" s="16">
        <f>N120-L120-J120</f>
        <v>98285</v>
      </c>
      <c r="I120" s="16"/>
      <c r="J120" s="16">
        <f>J182</f>
        <v>1979</v>
      </c>
      <c r="K120" s="16"/>
      <c r="L120" s="16">
        <f>L182</f>
        <v>977</v>
      </c>
      <c r="M120" s="16"/>
      <c r="N120" s="16">
        <f>N182</f>
        <v>101241</v>
      </c>
    </row>
    <row r="121" spans="2:14" ht="15.75" customHeight="1">
      <c r="B121" s="14" t="s">
        <v>347</v>
      </c>
      <c r="H121" s="16">
        <f>N121-L121-J121</f>
        <v>7061</v>
      </c>
      <c r="I121" s="16"/>
      <c r="J121" s="16">
        <f>J183</f>
        <v>26</v>
      </c>
      <c r="K121" s="16"/>
      <c r="L121" s="16">
        <f>L183</f>
        <v>1</v>
      </c>
      <c r="M121" s="16"/>
      <c r="N121" s="16">
        <f>GBS!F43-GBS!F41</f>
        <v>7088</v>
      </c>
    </row>
    <row r="122" spans="2:14" ht="15.75" customHeight="1">
      <c r="B122" s="14" t="s">
        <v>348</v>
      </c>
      <c r="H122" s="16">
        <f>N122-L122-J122</f>
        <v>1514</v>
      </c>
      <c r="I122" s="16"/>
      <c r="J122" s="16">
        <v>0</v>
      </c>
      <c r="K122" s="16"/>
      <c r="L122" s="16">
        <v>0</v>
      </c>
      <c r="M122" s="16"/>
      <c r="N122" s="16">
        <f>N184-3383</f>
        <v>1514</v>
      </c>
    </row>
    <row r="123" spans="2:14" ht="15.75" customHeight="1">
      <c r="B123" s="14" t="s">
        <v>349</v>
      </c>
      <c r="H123" s="16"/>
      <c r="I123" s="16"/>
      <c r="J123" s="16"/>
      <c r="K123" s="16"/>
      <c r="L123" s="16"/>
      <c r="M123" s="16"/>
      <c r="N123" s="16"/>
    </row>
    <row r="124" spans="2:14" ht="15.75" customHeight="1">
      <c r="B124" s="14" t="s">
        <v>350</v>
      </c>
      <c r="H124" s="35">
        <f>N124-L124-J124</f>
        <v>1135</v>
      </c>
      <c r="I124" s="16"/>
      <c r="J124" s="35">
        <f>J186-3</f>
        <v>0</v>
      </c>
      <c r="K124" s="16"/>
      <c r="L124" s="35">
        <v>0</v>
      </c>
      <c r="M124" s="16"/>
      <c r="N124" s="35">
        <f>N186-3278</f>
        <v>1135</v>
      </c>
    </row>
    <row r="125" spans="8:14" ht="15.75" customHeight="1">
      <c r="H125" s="16"/>
      <c r="I125" s="16"/>
      <c r="J125" s="16"/>
      <c r="K125" s="16"/>
      <c r="L125" s="16"/>
      <c r="M125" s="16"/>
      <c r="N125" s="16"/>
    </row>
    <row r="126" spans="2:14" ht="15.75" customHeight="1">
      <c r="B126" s="14" t="s">
        <v>351</v>
      </c>
      <c r="H126" s="16"/>
      <c r="I126" s="16"/>
      <c r="J126" s="16"/>
      <c r="K126" s="16"/>
      <c r="L126" s="16"/>
      <c r="M126" s="16"/>
      <c r="N126" s="16"/>
    </row>
    <row r="127" spans="8:14" ht="15.75" customHeight="1">
      <c r="H127" s="16"/>
      <c r="I127" s="16"/>
      <c r="J127" s="16"/>
      <c r="K127" s="16"/>
      <c r="L127" s="16"/>
      <c r="M127" s="16"/>
      <c r="N127" s="16"/>
    </row>
    <row r="128" spans="8:14" ht="15.75" customHeight="1">
      <c r="H128" s="16"/>
      <c r="I128" s="16"/>
      <c r="J128" s="16"/>
      <c r="K128" s="16"/>
      <c r="L128" s="16"/>
      <c r="M128" s="16"/>
      <c r="N128" s="16"/>
    </row>
    <row r="133" spans="8:14" ht="15.75" customHeight="1">
      <c r="H133" s="16"/>
      <c r="I133" s="16"/>
      <c r="J133" s="16"/>
      <c r="K133" s="16"/>
      <c r="L133" s="16"/>
      <c r="M133" s="16"/>
      <c r="N133" s="16"/>
    </row>
    <row r="134" spans="8:14" ht="15.75" customHeight="1">
      <c r="H134" s="16"/>
      <c r="I134" s="16"/>
      <c r="J134" s="16"/>
      <c r="K134" s="16"/>
      <c r="L134" s="16"/>
      <c r="M134" s="16"/>
      <c r="N134" s="16"/>
    </row>
    <row r="135" spans="8:14" ht="15.75" customHeight="1">
      <c r="H135" s="16"/>
      <c r="I135" s="16"/>
      <c r="J135" s="16"/>
      <c r="K135" s="16"/>
      <c r="L135" s="16"/>
      <c r="M135" s="16"/>
      <c r="N135" s="16"/>
    </row>
    <row r="136" spans="8:14" ht="15.75" customHeight="1">
      <c r="H136" s="16"/>
      <c r="I136" s="16"/>
      <c r="J136" s="16"/>
      <c r="K136" s="16"/>
      <c r="L136" s="16"/>
      <c r="M136" s="16"/>
      <c r="N136" s="16"/>
    </row>
    <row r="137" spans="8:14" ht="15.75" customHeight="1">
      <c r="H137" s="16"/>
      <c r="I137" s="16"/>
      <c r="J137" s="16"/>
      <c r="K137" s="16"/>
      <c r="L137" s="16"/>
      <c r="M137" s="16"/>
      <c r="N137" s="16"/>
    </row>
    <row r="138" spans="8:14" ht="15.75" customHeight="1">
      <c r="H138" s="16"/>
      <c r="I138" s="16"/>
      <c r="J138" s="16"/>
      <c r="K138" s="16"/>
      <c r="L138" s="16"/>
      <c r="M138" s="16"/>
      <c r="N138" s="16"/>
    </row>
    <row r="139" spans="8:14" ht="15.75" customHeight="1">
      <c r="H139" s="16"/>
      <c r="I139" s="16"/>
      <c r="J139" s="16"/>
      <c r="K139" s="16"/>
      <c r="L139" s="16"/>
      <c r="M139" s="16"/>
      <c r="N139" s="16"/>
    </row>
    <row r="140" spans="8:14" ht="15.75" customHeight="1">
      <c r="H140" s="16"/>
      <c r="I140" s="16"/>
      <c r="J140" s="16"/>
      <c r="K140" s="16"/>
      <c r="L140" s="16"/>
      <c r="M140" s="16"/>
      <c r="N140" s="16"/>
    </row>
    <row r="141" spans="8:14" ht="15.75" customHeight="1">
      <c r="H141" s="16"/>
      <c r="I141" s="16"/>
      <c r="J141" s="16"/>
      <c r="K141" s="16"/>
      <c r="L141" s="16"/>
      <c r="M141" s="16"/>
      <c r="N141" s="16"/>
    </row>
    <row r="142" spans="8:14" ht="15.75" customHeight="1">
      <c r="H142" s="16"/>
      <c r="I142" s="16"/>
      <c r="J142" s="16"/>
      <c r="K142" s="16"/>
      <c r="L142" s="16"/>
      <c r="M142" s="16"/>
      <c r="N142" s="16"/>
    </row>
    <row r="143" spans="1:14" ht="15.75" customHeight="1">
      <c r="A143" s="90" t="s">
        <v>352</v>
      </c>
      <c r="B143" s="90"/>
      <c r="C143" s="90"/>
      <c r="H143" s="61"/>
      <c r="J143" s="61"/>
      <c r="L143" s="61"/>
      <c r="N143" s="61"/>
    </row>
    <row r="144" spans="1:14" ht="15.75" customHeight="1">
      <c r="A144" s="91" t="s">
        <v>353</v>
      </c>
      <c r="B144" s="91"/>
      <c r="C144" s="91"/>
      <c r="H144" s="61"/>
      <c r="J144" s="61"/>
      <c r="L144" s="61"/>
      <c r="N144" s="56" t="s">
        <v>354</v>
      </c>
    </row>
    <row r="145" spans="8:14" ht="15.75" customHeight="1">
      <c r="H145" s="16"/>
      <c r="I145" s="16"/>
      <c r="J145" s="16"/>
      <c r="K145" s="16"/>
      <c r="L145" s="16"/>
      <c r="M145" s="16"/>
      <c r="N145" s="16"/>
    </row>
    <row r="146" spans="8:14" ht="15.75" customHeight="1">
      <c r="H146" s="16"/>
      <c r="I146" s="16"/>
      <c r="J146" s="16"/>
      <c r="K146" s="16"/>
      <c r="L146" s="16"/>
      <c r="M146" s="16"/>
      <c r="N146" s="16"/>
    </row>
    <row r="147" spans="2:14" ht="15.75" customHeight="1">
      <c r="B147" s="6"/>
      <c r="J147" s="55"/>
      <c r="K147" s="55"/>
      <c r="L147" s="55" t="s">
        <v>355</v>
      </c>
      <c r="M147" s="55"/>
      <c r="N147" s="55"/>
    </row>
    <row r="148" spans="2:14" ht="15.75" customHeight="1">
      <c r="B148" s="6"/>
      <c r="J148" s="55"/>
      <c r="K148" s="55"/>
      <c r="L148" s="55" t="s">
        <v>356</v>
      </c>
      <c r="M148" s="55"/>
      <c r="N148" s="55"/>
    </row>
    <row r="149" spans="3:14" ht="15.75" customHeight="1">
      <c r="C149" s="6"/>
      <c r="D149" s="6"/>
      <c r="E149" s="6"/>
      <c r="F149" s="6"/>
      <c r="G149" s="6"/>
      <c r="H149" s="55"/>
      <c r="I149" s="55"/>
      <c r="J149" s="55"/>
      <c r="K149" s="55"/>
      <c r="L149" s="55" t="s">
        <v>357</v>
      </c>
      <c r="M149" s="55"/>
      <c r="N149" s="55"/>
    </row>
    <row r="150" spans="2:14" ht="15.75" customHeight="1">
      <c r="B150" s="93" t="s">
        <v>358</v>
      </c>
      <c r="C150" s="93"/>
      <c r="D150" s="93"/>
      <c r="E150" s="93"/>
      <c r="F150" s="93"/>
      <c r="G150" s="57"/>
      <c r="H150" s="63" t="s">
        <v>359</v>
      </c>
      <c r="I150" s="63"/>
      <c r="J150" s="63" t="s">
        <v>360</v>
      </c>
      <c r="K150" s="63"/>
      <c r="L150" s="63" t="s">
        <v>361</v>
      </c>
      <c r="M150" s="63"/>
      <c r="N150" s="63" t="s">
        <v>362</v>
      </c>
    </row>
    <row r="151" spans="2:14" ht="15.75" customHeight="1">
      <c r="B151" s="93"/>
      <c r="C151" s="93"/>
      <c r="D151" s="93"/>
      <c r="E151" s="93"/>
      <c r="F151" s="93"/>
      <c r="G151" s="57"/>
      <c r="H151" s="55" t="s">
        <v>363</v>
      </c>
      <c r="I151" s="55"/>
      <c r="J151" s="55" t="s">
        <v>364</v>
      </c>
      <c r="K151" s="55"/>
      <c r="L151" s="55" t="s">
        <v>365</v>
      </c>
      <c r="M151" s="55"/>
      <c r="N151" s="55" t="s">
        <v>366</v>
      </c>
    </row>
    <row r="152" spans="2:14" ht="15.75" customHeight="1">
      <c r="B152" s="6"/>
      <c r="H152" s="55"/>
      <c r="I152" s="55"/>
      <c r="J152" s="55"/>
      <c r="K152" s="55"/>
      <c r="L152" s="55"/>
      <c r="M152" s="55"/>
      <c r="N152" s="55"/>
    </row>
    <row r="153" spans="2:10" ht="15.75" customHeight="1">
      <c r="B153" s="52" t="s">
        <v>367</v>
      </c>
      <c r="C153" s="52"/>
      <c r="D153" s="52"/>
      <c r="E153" s="52"/>
      <c r="F153" s="52"/>
      <c r="G153" s="52"/>
      <c r="J153" s="61"/>
    </row>
    <row r="154" spans="2:14" ht="15.75" customHeight="1">
      <c r="B154" s="52"/>
      <c r="C154" s="52" t="s">
        <v>368</v>
      </c>
      <c r="D154" s="52"/>
      <c r="E154" s="52"/>
      <c r="F154" s="52"/>
      <c r="G154" s="52"/>
      <c r="H154" s="16">
        <v>54369</v>
      </c>
      <c r="I154" s="16"/>
      <c r="J154" s="16">
        <v>5407</v>
      </c>
      <c r="K154" s="16"/>
      <c r="L154" s="16">
        <v>0</v>
      </c>
      <c r="M154" s="16"/>
      <c r="N154" s="16">
        <f>SUM(H154:L154)</f>
        <v>59776</v>
      </c>
    </row>
    <row r="155" spans="2:14" ht="15.75" customHeight="1">
      <c r="B155" s="52"/>
      <c r="C155" s="52" t="s">
        <v>369</v>
      </c>
      <c r="D155" s="52"/>
      <c r="E155" s="52"/>
      <c r="F155" s="52"/>
      <c r="G155" s="52"/>
      <c r="H155" s="29">
        <v>29087</v>
      </c>
      <c r="I155" s="16"/>
      <c r="J155" s="29">
        <v>0</v>
      </c>
      <c r="K155" s="16"/>
      <c r="L155" s="29">
        <v>0</v>
      </c>
      <c r="M155" s="16"/>
      <c r="N155" s="29">
        <f>SUM(H155:L155)</f>
        <v>29087</v>
      </c>
    </row>
    <row r="156" spans="2:14" ht="15.75" customHeight="1">
      <c r="B156" s="52"/>
      <c r="C156" s="52"/>
      <c r="D156" s="52"/>
      <c r="E156" s="52"/>
      <c r="F156" s="52"/>
      <c r="G156" s="52"/>
      <c r="H156" s="16">
        <f>SUM(H154:H155)</f>
        <v>83456</v>
      </c>
      <c r="I156" s="16"/>
      <c r="J156" s="16">
        <f>SUM(J154:J155)</f>
        <v>5407</v>
      </c>
      <c r="K156" s="16"/>
      <c r="L156" s="16">
        <f>SUM(L154:L155)</f>
        <v>0</v>
      </c>
      <c r="M156" s="16"/>
      <c r="N156" s="16">
        <f>SUM(N154:N155)</f>
        <v>88863</v>
      </c>
    </row>
    <row r="157" spans="2:14" ht="15.75" customHeight="1">
      <c r="B157" s="52"/>
      <c r="C157" s="52" t="s">
        <v>370</v>
      </c>
      <c r="D157" s="52"/>
      <c r="E157" s="52"/>
      <c r="F157" s="52"/>
      <c r="G157" s="52"/>
      <c r="H157" s="16">
        <f>-H155</f>
        <v>-29087</v>
      </c>
      <c r="I157" s="16"/>
      <c r="J157" s="16">
        <v>0</v>
      </c>
      <c r="K157" s="16"/>
      <c r="L157" s="16">
        <v>0</v>
      </c>
      <c r="M157" s="16"/>
      <c r="N157" s="29">
        <f>-N155</f>
        <v>-29087</v>
      </c>
    </row>
    <row r="158" spans="2:14" ht="15.75" customHeight="1">
      <c r="B158" s="52"/>
      <c r="C158" s="52"/>
      <c r="D158" s="52"/>
      <c r="E158" s="52"/>
      <c r="F158" s="52"/>
      <c r="G158" s="52"/>
      <c r="H158" s="64">
        <f>SUM(H156:H157)</f>
        <v>54369</v>
      </c>
      <c r="I158" s="16"/>
      <c r="J158" s="64">
        <f>SUM(J156:J157)</f>
        <v>5407</v>
      </c>
      <c r="K158" s="16"/>
      <c r="L158" s="64">
        <f>SUM(L156:L157)</f>
        <v>0</v>
      </c>
      <c r="M158" s="16"/>
      <c r="N158" s="16">
        <f>SUM(N156:N157)</f>
        <v>59776</v>
      </c>
    </row>
    <row r="159" spans="2:14" ht="15.75" customHeight="1">
      <c r="B159" s="52"/>
      <c r="C159" s="52"/>
      <c r="D159" s="52"/>
      <c r="E159" s="52"/>
      <c r="F159" s="52"/>
      <c r="G159" s="52"/>
      <c r="H159" s="16"/>
      <c r="I159" s="16"/>
      <c r="J159" s="16"/>
      <c r="K159" s="16"/>
      <c r="L159" s="16"/>
      <c r="M159" s="16"/>
      <c r="N159" s="16"/>
    </row>
    <row r="160" spans="2:14" ht="15.75" customHeight="1">
      <c r="B160" s="52" t="s">
        <v>371</v>
      </c>
      <c r="C160" s="52"/>
      <c r="D160" s="52"/>
      <c r="E160" s="52"/>
      <c r="F160" s="52"/>
      <c r="G160" s="52"/>
      <c r="H160" s="16"/>
      <c r="I160" s="16"/>
      <c r="J160" s="16"/>
      <c r="K160" s="16"/>
      <c r="L160" s="16"/>
      <c r="M160" s="16"/>
      <c r="N160" s="29">
        <v>-40345</v>
      </c>
    </row>
    <row r="161" spans="2:14" ht="15.75" customHeight="1">
      <c r="B161" s="1"/>
      <c r="C161" s="14" t="s">
        <v>372</v>
      </c>
      <c r="H161" s="16"/>
      <c r="I161" s="16"/>
      <c r="J161" s="16"/>
      <c r="K161" s="16"/>
      <c r="L161" s="16"/>
      <c r="M161" s="16"/>
      <c r="N161" s="16">
        <f>SUM(N158:N160)</f>
        <v>19431</v>
      </c>
    </row>
    <row r="162" spans="2:14" ht="15.75" customHeight="1">
      <c r="B162" s="1"/>
      <c r="H162" s="16"/>
      <c r="I162" s="16"/>
      <c r="J162" s="16"/>
      <c r="K162" s="16"/>
      <c r="L162" s="16"/>
      <c r="M162" s="16"/>
      <c r="N162" s="16"/>
    </row>
    <row r="163" spans="2:14" ht="15.75" customHeight="1">
      <c r="B163" s="14" t="s">
        <v>373</v>
      </c>
      <c r="H163" s="16"/>
      <c r="I163" s="16"/>
      <c r="J163" s="16"/>
      <c r="K163" s="16"/>
      <c r="L163" s="16"/>
      <c r="M163" s="16"/>
      <c r="N163" s="16">
        <v>1530</v>
      </c>
    </row>
    <row r="164" spans="2:14" ht="15.75" customHeight="1">
      <c r="B164" s="14" t="s">
        <v>374</v>
      </c>
      <c r="H164" s="16"/>
      <c r="I164" s="16"/>
      <c r="J164" s="16"/>
      <c r="K164" s="16"/>
      <c r="L164" s="16"/>
      <c r="M164" s="16"/>
      <c r="N164" s="29">
        <v>-12061</v>
      </c>
    </row>
    <row r="165" spans="8:14" ht="15.75" customHeight="1">
      <c r="H165" s="16"/>
      <c r="I165" s="16"/>
      <c r="J165" s="16"/>
      <c r="K165" s="16"/>
      <c r="L165" s="16"/>
      <c r="M165" s="16"/>
      <c r="N165" s="16"/>
    </row>
    <row r="166" spans="2:14" ht="15.75" customHeight="1">
      <c r="B166" s="14" t="s">
        <v>375</v>
      </c>
      <c r="H166" s="16"/>
      <c r="I166" s="16"/>
      <c r="J166" s="16"/>
      <c r="K166" s="16"/>
      <c r="L166" s="16"/>
      <c r="M166" s="16"/>
      <c r="N166" s="16"/>
    </row>
    <row r="167" spans="3:14" ht="15.75" customHeight="1">
      <c r="C167" s="14" t="s">
        <v>376</v>
      </c>
      <c r="H167" s="16">
        <f>N167-J167-L167</f>
        <v>12411</v>
      </c>
      <c r="I167" s="16"/>
      <c r="J167" s="16">
        <v>-106</v>
      </c>
      <c r="K167" s="16"/>
      <c r="L167" s="16">
        <v>-3405</v>
      </c>
      <c r="M167" s="16"/>
      <c r="N167" s="32">
        <f>N161+N163+N164</f>
        <v>8900</v>
      </c>
    </row>
    <row r="168" spans="8:14" ht="15.75" customHeight="1">
      <c r="H168" s="16"/>
      <c r="I168" s="16"/>
      <c r="J168" s="16"/>
      <c r="K168" s="16"/>
      <c r="L168" s="16"/>
      <c r="M168" s="16"/>
      <c r="N168" s="16"/>
    </row>
    <row r="169" spans="2:14" ht="15.75" customHeight="1">
      <c r="B169" s="14" t="s">
        <v>377</v>
      </c>
      <c r="H169" s="29">
        <v>120</v>
      </c>
      <c r="I169" s="16"/>
      <c r="J169" s="29">
        <v>0</v>
      </c>
      <c r="K169" s="16"/>
      <c r="L169" s="29">
        <v>0</v>
      </c>
      <c r="M169" s="16"/>
      <c r="N169" s="29">
        <f>SUM(H169:L169)</f>
        <v>120</v>
      </c>
    </row>
    <row r="170" spans="8:14" ht="15.75" customHeight="1">
      <c r="H170" s="16"/>
      <c r="I170" s="16"/>
      <c r="J170" s="16"/>
      <c r="K170" s="16"/>
      <c r="L170" s="16"/>
      <c r="M170" s="16"/>
      <c r="N170" s="16"/>
    </row>
    <row r="171" spans="2:14" ht="15.75" customHeight="1">
      <c r="B171" s="14" t="s">
        <v>378</v>
      </c>
      <c r="H171" s="16">
        <f>SUM(H167:H169)</f>
        <v>12531</v>
      </c>
      <c r="I171" s="16"/>
      <c r="J171" s="16">
        <f>SUM(J167:J169)</f>
        <v>-106</v>
      </c>
      <c r="K171" s="16"/>
      <c r="L171" s="16">
        <f>SUM(L167:L169)</f>
        <v>-3405</v>
      </c>
      <c r="M171" s="16"/>
      <c r="N171" s="16">
        <f>N167+N169</f>
        <v>9020</v>
      </c>
    </row>
    <row r="172" spans="2:14" ht="15.75" customHeight="1">
      <c r="B172" s="14" t="s">
        <v>379</v>
      </c>
      <c r="H172" s="29">
        <f>N172-J172-L172</f>
        <v>-2658</v>
      </c>
      <c r="I172" s="16"/>
      <c r="J172" s="29">
        <v>23</v>
      </c>
      <c r="K172" s="16"/>
      <c r="L172" s="29">
        <v>0</v>
      </c>
      <c r="M172" s="16"/>
      <c r="N172" s="29">
        <v>-2635</v>
      </c>
    </row>
    <row r="173" spans="8:14" ht="15.75" customHeight="1">
      <c r="H173" s="16"/>
      <c r="I173" s="16"/>
      <c r="J173" s="16"/>
      <c r="K173" s="16"/>
      <c r="L173" s="16"/>
      <c r="M173" s="16"/>
      <c r="N173" s="16"/>
    </row>
    <row r="174" spans="2:14" ht="15.75" customHeight="1">
      <c r="B174" s="14" t="s">
        <v>380</v>
      </c>
      <c r="H174" s="61">
        <f>SUM(H171:H172)</f>
        <v>9873</v>
      </c>
      <c r="J174" s="61">
        <f>SUM(J171:J172)</f>
        <v>-83</v>
      </c>
      <c r="L174" s="61">
        <f>SUM(L171:L172)</f>
        <v>-3405</v>
      </c>
      <c r="N174" s="61">
        <f>SUM(N171:N172)</f>
        <v>6385</v>
      </c>
    </row>
    <row r="175" spans="2:14" ht="15.75" customHeight="1">
      <c r="B175" s="14" t="s">
        <v>381</v>
      </c>
      <c r="H175" s="61"/>
      <c r="J175" s="61"/>
      <c r="L175" s="61"/>
      <c r="N175" s="61"/>
    </row>
    <row r="176" spans="3:14" ht="15.75" customHeight="1">
      <c r="C176" s="14" t="s">
        <v>382</v>
      </c>
      <c r="H176" s="16">
        <v>-207</v>
      </c>
      <c r="I176" s="16"/>
      <c r="J176" s="16">
        <v>5</v>
      </c>
      <c r="K176" s="16"/>
      <c r="L176" s="16">
        <v>0</v>
      </c>
      <c r="M176" s="16"/>
      <c r="N176" s="16">
        <f>SUM(H176:L176)</f>
        <v>-202</v>
      </c>
    </row>
    <row r="177" spans="8:14" ht="15.75" customHeight="1">
      <c r="H177" s="65"/>
      <c r="J177" s="65"/>
      <c r="L177" s="65"/>
      <c r="N177" s="65"/>
    </row>
    <row r="178" spans="2:14" ht="15.75" customHeight="1">
      <c r="B178" s="14" t="s">
        <v>383</v>
      </c>
      <c r="H178" s="66">
        <f>SUM(H174:H176)</f>
        <v>9666</v>
      </c>
      <c r="J178" s="66">
        <f>SUM(J174:J176)</f>
        <v>-78</v>
      </c>
      <c r="L178" s="66">
        <f>SUM(L174:L176)</f>
        <v>-3405</v>
      </c>
      <c r="N178" s="66">
        <f>SUM(N174:N176)</f>
        <v>6183</v>
      </c>
    </row>
    <row r="179" ht="15.75" customHeight="1"/>
    <row r="181" spans="2:14" ht="15.75" customHeight="1">
      <c r="B181" s="67" t="s">
        <v>384</v>
      </c>
      <c r="L181" s="61"/>
      <c r="N181" s="61"/>
    </row>
    <row r="182" spans="2:14" ht="15.75" customHeight="1">
      <c r="B182" s="14" t="s">
        <v>385</v>
      </c>
      <c r="H182" s="16">
        <f>N182-L182-J182</f>
        <v>98285</v>
      </c>
      <c r="I182" s="16"/>
      <c r="J182" s="16">
        <v>1979</v>
      </c>
      <c r="K182" s="16"/>
      <c r="L182" s="16">
        <v>977</v>
      </c>
      <c r="M182" s="16"/>
      <c r="N182" s="16">
        <f>GBS!F24+GBS!F34-GBS!F22-GBS!F30</f>
        <v>101241</v>
      </c>
    </row>
    <row r="183" spans="2:14" ht="15.75" customHeight="1">
      <c r="B183" s="14" t="s">
        <v>386</v>
      </c>
      <c r="H183" s="16">
        <f>N183-L183-J183</f>
        <v>7061</v>
      </c>
      <c r="I183" s="16"/>
      <c r="J183" s="16">
        <v>26</v>
      </c>
      <c r="K183" s="16"/>
      <c r="L183" s="16">
        <v>1</v>
      </c>
      <c r="M183" s="16"/>
      <c r="N183" s="16">
        <f>GBS!F43-GBS!F41</f>
        <v>7088</v>
      </c>
    </row>
    <row r="184" spans="2:14" ht="15.75" customHeight="1">
      <c r="B184" s="14" t="s">
        <v>387</v>
      </c>
      <c r="H184" s="16">
        <f>N184-L184-J184</f>
        <v>4897</v>
      </c>
      <c r="I184" s="16"/>
      <c r="J184" s="16">
        <v>0</v>
      </c>
      <c r="K184" s="16"/>
      <c r="L184" s="16">
        <v>0</v>
      </c>
      <c r="M184" s="16"/>
      <c r="N184" s="16">
        <v>4897</v>
      </c>
    </row>
    <row r="185" spans="2:14" ht="15.75" customHeight="1">
      <c r="B185" s="14" t="s">
        <v>388</v>
      </c>
      <c r="H185" s="16"/>
      <c r="I185" s="16"/>
      <c r="J185" s="16"/>
      <c r="K185" s="16"/>
      <c r="L185" s="16"/>
      <c r="M185" s="16"/>
      <c r="N185" s="16"/>
    </row>
    <row r="186" spans="2:14" ht="15.75" customHeight="1">
      <c r="B186" s="14" t="s">
        <v>389</v>
      </c>
      <c r="H186" s="35">
        <f>N186-L186-J186</f>
        <v>4410</v>
      </c>
      <c r="I186" s="16"/>
      <c r="J186" s="35">
        <v>3</v>
      </c>
      <c r="K186" s="16"/>
      <c r="L186" s="35">
        <v>0</v>
      </c>
      <c r="M186" s="16"/>
      <c r="N186" s="35">
        <v>4413</v>
      </c>
    </row>
    <row r="187" spans="8:14" ht="15.75" customHeight="1">
      <c r="H187" s="16"/>
      <c r="I187" s="16"/>
      <c r="J187" s="16"/>
      <c r="K187" s="16"/>
      <c r="L187" s="16"/>
      <c r="M187" s="16"/>
      <c r="N187" s="16"/>
    </row>
    <row r="188" spans="2:14" ht="15.75" customHeight="1">
      <c r="B188" s="14" t="s">
        <v>390</v>
      </c>
      <c r="H188" s="16"/>
      <c r="I188" s="16"/>
      <c r="J188" s="16"/>
      <c r="K188" s="16"/>
      <c r="L188" s="16"/>
      <c r="M188" s="16"/>
      <c r="N188" s="16"/>
    </row>
    <row r="189" spans="1:14" ht="15.75" customHeight="1">
      <c r="A189" s="90" t="s">
        <v>391</v>
      </c>
      <c r="B189" s="90"/>
      <c r="C189" s="90"/>
      <c r="H189" s="61"/>
      <c r="J189" s="61"/>
      <c r="L189" s="61"/>
      <c r="N189" s="61"/>
    </row>
    <row r="190" spans="1:14" ht="15.75" customHeight="1">
      <c r="A190" s="91" t="s">
        <v>392</v>
      </c>
      <c r="B190" s="91"/>
      <c r="C190" s="91"/>
      <c r="H190" s="61"/>
      <c r="J190" s="61"/>
      <c r="L190" s="61"/>
      <c r="N190" s="56" t="s">
        <v>393</v>
      </c>
    </row>
    <row r="191" spans="10:14" ht="15.75" customHeight="1">
      <c r="J191" s="16"/>
      <c r="K191" s="16"/>
      <c r="L191" s="16"/>
      <c r="M191" s="16"/>
      <c r="N191" s="16"/>
    </row>
    <row r="192" spans="10:14" ht="15.75" customHeight="1">
      <c r="J192" s="16"/>
      <c r="K192" s="16"/>
      <c r="L192" s="16"/>
      <c r="M192" s="16"/>
      <c r="N192" s="16"/>
    </row>
    <row r="193" spans="1:3" ht="15.75" customHeight="1">
      <c r="A193" s="14" t="s">
        <v>394</v>
      </c>
      <c r="B193" s="49" t="s">
        <v>395</v>
      </c>
      <c r="C193" s="49"/>
    </row>
    <row r="194" spans="2:14" ht="15.75" customHeight="1">
      <c r="B194" s="93" t="s">
        <v>396</v>
      </c>
      <c r="C194" s="93"/>
      <c r="D194" s="93"/>
      <c r="E194" s="93"/>
      <c r="F194" s="93"/>
      <c r="G194" s="93"/>
      <c r="H194" s="93"/>
      <c r="I194" s="93"/>
      <c r="J194" s="93"/>
      <c r="K194" s="93"/>
      <c r="L194" s="93"/>
      <c r="M194" s="93"/>
      <c r="N194" s="93"/>
    </row>
    <row r="195" spans="2:14" ht="15.75" customHeight="1">
      <c r="B195" s="93"/>
      <c r="C195" s="93"/>
      <c r="D195" s="93"/>
      <c r="E195" s="93"/>
      <c r="F195" s="93"/>
      <c r="G195" s="93"/>
      <c r="H195" s="93"/>
      <c r="I195" s="93"/>
      <c r="J195" s="93"/>
      <c r="K195" s="93"/>
      <c r="L195" s="93"/>
      <c r="M195" s="93"/>
      <c r="N195" s="93"/>
    </row>
    <row r="196" spans="2:14" ht="15.75" customHeight="1">
      <c r="B196" s="93"/>
      <c r="C196" s="93"/>
      <c r="D196" s="93"/>
      <c r="E196" s="93"/>
      <c r="F196" s="93"/>
      <c r="G196" s="93"/>
      <c r="H196" s="93"/>
      <c r="I196" s="93"/>
      <c r="J196" s="93"/>
      <c r="K196" s="93"/>
      <c r="L196" s="93"/>
      <c r="M196" s="93"/>
      <c r="N196" s="93"/>
    </row>
    <row r="198" spans="10:14" ht="15.75" customHeight="1">
      <c r="J198" s="90" t="s">
        <v>397</v>
      </c>
      <c r="K198" s="90"/>
      <c r="L198" s="90"/>
      <c r="M198" s="90"/>
      <c r="N198" s="90"/>
    </row>
    <row r="199" spans="10:14" ht="15.75" customHeight="1">
      <c r="J199" s="95" t="s">
        <v>398</v>
      </c>
      <c r="K199" s="95"/>
      <c r="L199" s="95"/>
      <c r="M199" s="95"/>
      <c r="N199" s="95"/>
    </row>
    <row r="200" spans="10:14" ht="15.75" customHeight="1">
      <c r="J200" s="55" t="s">
        <v>399</v>
      </c>
      <c r="K200" s="55"/>
      <c r="L200" s="55" t="s">
        <v>400</v>
      </c>
      <c r="M200" s="55"/>
      <c r="N200" s="55"/>
    </row>
    <row r="201" spans="10:14" ht="15.75" customHeight="1">
      <c r="J201" s="55" t="s">
        <v>401</v>
      </c>
      <c r="K201" s="55"/>
      <c r="L201" s="55" t="s">
        <v>402</v>
      </c>
      <c r="M201" s="5"/>
      <c r="N201" s="55" t="s">
        <v>403</v>
      </c>
    </row>
    <row r="202" spans="10:14" ht="15.75" customHeight="1">
      <c r="J202" s="55" t="s">
        <v>404</v>
      </c>
      <c r="K202" s="55"/>
      <c r="L202" s="55" t="s">
        <v>405</v>
      </c>
      <c r="M202" s="55"/>
      <c r="N202" s="55" t="s">
        <v>406</v>
      </c>
    </row>
    <row r="203" spans="2:14" ht="15.75" customHeight="1">
      <c r="B203" s="6" t="s">
        <v>407</v>
      </c>
      <c r="C203" s="6"/>
      <c r="L203" s="59"/>
      <c r="M203" s="59"/>
      <c r="N203" s="59"/>
    </row>
    <row r="204" spans="2:14" ht="15.75" customHeight="1">
      <c r="B204" s="14" t="s">
        <v>408</v>
      </c>
      <c r="J204" s="16">
        <v>10935</v>
      </c>
      <c r="K204" s="16"/>
      <c r="L204" s="16">
        <v>66836</v>
      </c>
      <c r="M204" s="16"/>
      <c r="N204" s="16">
        <f>SUM(J204:L204)</f>
        <v>77771</v>
      </c>
    </row>
    <row r="205" spans="2:14" ht="15.75" customHeight="1">
      <c r="B205" s="14" t="s">
        <v>409</v>
      </c>
      <c r="J205" s="16">
        <v>0</v>
      </c>
      <c r="K205" s="16"/>
      <c r="L205" s="16">
        <v>3359</v>
      </c>
      <c r="M205" s="16"/>
      <c r="N205" s="16">
        <f>SUM(J205:L205)</f>
        <v>3359</v>
      </c>
    </row>
    <row r="206" spans="2:14" ht="15.75" customHeight="1">
      <c r="B206" s="14" t="s">
        <v>410</v>
      </c>
      <c r="H206" s="61"/>
      <c r="J206" s="16">
        <v>0</v>
      </c>
      <c r="K206" s="16"/>
      <c r="L206" s="16">
        <v>837</v>
      </c>
      <c r="M206" s="16"/>
      <c r="N206" s="16">
        <f>SUM(J206:L206)</f>
        <v>837</v>
      </c>
    </row>
    <row r="207" spans="2:14" ht="15.75" customHeight="1">
      <c r="B207" s="14" t="s">
        <v>411</v>
      </c>
      <c r="J207" s="16">
        <v>0</v>
      </c>
      <c r="K207" s="16"/>
      <c r="L207" s="16">
        <v>-435</v>
      </c>
      <c r="M207" s="16"/>
      <c r="N207" s="16">
        <f>SUM(J207:L207)</f>
        <v>-435</v>
      </c>
    </row>
    <row r="208" spans="2:14" ht="15.75" customHeight="1">
      <c r="B208" s="14" t="s">
        <v>412</v>
      </c>
      <c r="J208" s="16">
        <v>0</v>
      </c>
      <c r="K208" s="16"/>
      <c r="L208" s="16">
        <v>-17</v>
      </c>
      <c r="M208" s="16"/>
      <c r="N208" s="16">
        <f>SUM(J208:L208)</f>
        <v>-17</v>
      </c>
    </row>
    <row r="209" spans="2:14" ht="15.75" customHeight="1">
      <c r="B209" s="14" t="s">
        <v>413</v>
      </c>
      <c r="J209" s="64">
        <f>SUM(J204:J208)</f>
        <v>10935</v>
      </c>
      <c r="K209" s="16"/>
      <c r="L209" s="64">
        <f>SUM(L204:L208)</f>
        <v>70580</v>
      </c>
      <c r="M209" s="16"/>
      <c r="N209" s="64">
        <f>SUM(N204:N208)</f>
        <v>81515</v>
      </c>
    </row>
    <row r="210" spans="10:14" ht="15.75" customHeight="1">
      <c r="J210" s="16"/>
      <c r="K210" s="16"/>
      <c r="L210" s="16"/>
      <c r="M210" s="16"/>
      <c r="N210" s="16"/>
    </row>
    <row r="211" spans="2:14" ht="15.75" customHeight="1">
      <c r="B211" s="6" t="s">
        <v>414</v>
      </c>
      <c r="C211" s="6"/>
      <c r="J211" s="16"/>
      <c r="K211" s="16"/>
      <c r="L211" s="16"/>
      <c r="M211" s="16"/>
      <c r="N211" s="16"/>
    </row>
    <row r="212" spans="2:14" ht="15.75" customHeight="1">
      <c r="B212" s="14" t="str">
        <f>B204</f>
        <v>As at 1.2.2004</v>
      </c>
      <c r="J212" s="16">
        <v>3431</v>
      </c>
      <c r="K212" s="16"/>
      <c r="L212" s="16">
        <v>39111</v>
      </c>
      <c r="M212" s="16"/>
      <c r="N212" s="16">
        <f>SUM(J212:L212)</f>
        <v>42542</v>
      </c>
    </row>
    <row r="213" spans="2:14" ht="15.75" customHeight="1">
      <c r="B213" s="14" t="s">
        <v>415</v>
      </c>
      <c r="J213" s="16">
        <v>241</v>
      </c>
      <c r="K213" s="16"/>
      <c r="L213" s="16">
        <v>4172</v>
      </c>
      <c r="M213" s="16"/>
      <c r="N213" s="16">
        <f>SUM(J213:L213)</f>
        <v>4413</v>
      </c>
    </row>
    <row r="214" spans="2:14" ht="15.75" customHeight="1">
      <c r="B214" s="14" t="s">
        <v>416</v>
      </c>
      <c r="J214" s="16">
        <v>0</v>
      </c>
      <c r="K214" s="16"/>
      <c r="L214" s="16">
        <v>-434</v>
      </c>
      <c r="M214" s="16"/>
      <c r="N214" s="16">
        <f>SUM(J214:L214)</f>
        <v>-434</v>
      </c>
    </row>
    <row r="215" spans="2:14" ht="15.75" customHeight="1">
      <c r="B215" s="14" t="s">
        <v>417</v>
      </c>
      <c r="J215" s="16">
        <v>0</v>
      </c>
      <c r="K215" s="16"/>
      <c r="L215" s="16">
        <v>-17</v>
      </c>
      <c r="M215" s="16"/>
      <c r="N215" s="16">
        <f>SUM(J215:L215)</f>
        <v>-17</v>
      </c>
    </row>
    <row r="216" spans="2:14" ht="15.75" customHeight="1">
      <c r="B216" s="14" t="str">
        <f>B209</f>
        <v>As at 31.1.2005</v>
      </c>
      <c r="J216" s="64">
        <f>SUM(J212:J215)</f>
        <v>3672</v>
      </c>
      <c r="K216" s="16"/>
      <c r="L216" s="64">
        <f>SUM(L212:L215)</f>
        <v>42832</v>
      </c>
      <c r="M216" s="16"/>
      <c r="N216" s="64">
        <f>SUM(N212:N215)</f>
        <v>46504</v>
      </c>
    </row>
    <row r="217" spans="10:14" ht="15.75" customHeight="1">
      <c r="J217" s="16"/>
      <c r="K217" s="16"/>
      <c r="L217" s="16"/>
      <c r="M217" s="16"/>
      <c r="N217" s="16"/>
    </row>
    <row r="218" spans="2:14" ht="15.75" customHeight="1">
      <c r="B218" s="14" t="s">
        <v>418</v>
      </c>
      <c r="J218" s="35">
        <f>J209-J216</f>
        <v>7263</v>
      </c>
      <c r="K218" s="16"/>
      <c r="L218" s="35">
        <f>L209-L216</f>
        <v>27748</v>
      </c>
      <c r="M218" s="16"/>
      <c r="N218" s="35">
        <f>N209-N216</f>
        <v>35011</v>
      </c>
    </row>
    <row r="219" spans="10:14" ht="15.75" customHeight="1">
      <c r="J219" s="16"/>
      <c r="K219" s="16"/>
      <c r="L219" s="16"/>
      <c r="M219" s="16"/>
      <c r="N219" s="16"/>
    </row>
    <row r="220" spans="10:14" ht="15.75" customHeight="1">
      <c r="J220" s="16"/>
      <c r="K220" s="16"/>
      <c r="L220" s="16"/>
      <c r="M220" s="16"/>
      <c r="N220" s="16"/>
    </row>
    <row r="221" spans="10:14" ht="15.75" customHeight="1">
      <c r="J221" s="16"/>
      <c r="K221" s="16"/>
      <c r="L221" s="16"/>
      <c r="M221" s="16"/>
      <c r="N221" s="16"/>
    </row>
    <row r="222" spans="10:14" ht="15.75" customHeight="1">
      <c r="J222" s="16"/>
      <c r="K222" s="16"/>
      <c r="L222" s="16"/>
      <c r="M222" s="16"/>
      <c r="N222" s="16"/>
    </row>
    <row r="223" spans="10:14" ht="15.75" customHeight="1">
      <c r="J223" s="16"/>
      <c r="K223" s="16"/>
      <c r="L223" s="16"/>
      <c r="M223" s="16"/>
      <c r="N223" s="16"/>
    </row>
    <row r="224" spans="10:14" ht="15.75" customHeight="1">
      <c r="J224" s="16"/>
      <c r="K224" s="16"/>
      <c r="L224" s="16"/>
      <c r="M224" s="16"/>
      <c r="N224" s="16"/>
    </row>
    <row r="225" spans="10:14" ht="15.75" customHeight="1">
      <c r="J225" s="16"/>
      <c r="K225" s="16"/>
      <c r="L225" s="16"/>
      <c r="M225" s="16"/>
      <c r="N225" s="16"/>
    </row>
    <row r="226" spans="10:14" ht="15.75" customHeight="1">
      <c r="J226" s="16"/>
      <c r="K226" s="16"/>
      <c r="L226" s="16"/>
      <c r="M226" s="16"/>
      <c r="N226" s="16"/>
    </row>
    <row r="227" spans="10:14" ht="15.75" customHeight="1">
      <c r="J227" s="16"/>
      <c r="K227" s="16"/>
      <c r="L227" s="16"/>
      <c r="M227" s="16"/>
      <c r="N227" s="16"/>
    </row>
    <row r="228" spans="10:14" ht="15.75" customHeight="1">
      <c r="J228" s="16"/>
      <c r="K228" s="16"/>
      <c r="L228" s="16"/>
      <c r="M228" s="16"/>
      <c r="N228" s="16"/>
    </row>
    <row r="229" spans="10:14" ht="15.75" customHeight="1">
      <c r="J229" s="16"/>
      <c r="K229" s="16"/>
      <c r="L229" s="16"/>
      <c r="M229" s="16"/>
      <c r="N229" s="16"/>
    </row>
    <row r="230" spans="10:14" ht="15.75" customHeight="1">
      <c r="J230" s="16"/>
      <c r="K230" s="16"/>
      <c r="L230" s="16"/>
      <c r="M230" s="16"/>
      <c r="N230" s="16"/>
    </row>
    <row r="231" spans="10:14" ht="15.75" customHeight="1">
      <c r="J231" s="16"/>
      <c r="K231" s="16"/>
      <c r="L231" s="16"/>
      <c r="M231" s="16"/>
      <c r="N231" s="16"/>
    </row>
    <row r="232" spans="10:14" ht="15.75" customHeight="1">
      <c r="J232" s="16"/>
      <c r="K232" s="16"/>
      <c r="L232" s="16"/>
      <c r="M232" s="16"/>
      <c r="N232" s="16"/>
    </row>
    <row r="233" spans="10:14" ht="15.75" customHeight="1">
      <c r="J233" s="16"/>
      <c r="K233" s="16"/>
      <c r="L233" s="16"/>
      <c r="M233" s="16"/>
      <c r="N233" s="16"/>
    </row>
    <row r="234" spans="10:14" ht="15.75" customHeight="1">
      <c r="J234" s="16"/>
      <c r="K234" s="16"/>
      <c r="L234" s="16"/>
      <c r="M234" s="16"/>
      <c r="N234" s="16"/>
    </row>
    <row r="235" spans="1:14" ht="15.75" customHeight="1">
      <c r="A235" s="90" t="s">
        <v>419</v>
      </c>
      <c r="B235" s="90"/>
      <c r="C235" s="90"/>
      <c r="H235" s="61"/>
      <c r="J235" s="61"/>
      <c r="L235" s="61"/>
      <c r="N235" s="61"/>
    </row>
    <row r="236" spans="1:14" ht="15.75" customHeight="1">
      <c r="A236" s="91" t="s">
        <v>420</v>
      </c>
      <c r="B236" s="91"/>
      <c r="C236" s="91"/>
      <c r="H236" s="61"/>
      <c r="J236" s="61"/>
      <c r="L236" s="61"/>
      <c r="N236" s="56" t="s">
        <v>421</v>
      </c>
    </row>
    <row r="237" spans="10:14" ht="15.75" customHeight="1">
      <c r="J237" s="16"/>
      <c r="K237" s="16"/>
      <c r="L237" s="16"/>
      <c r="M237" s="16"/>
      <c r="N237" s="16"/>
    </row>
    <row r="238" spans="10:14" ht="15.75" customHeight="1">
      <c r="J238" s="16"/>
      <c r="K238" s="16"/>
      <c r="L238" s="16"/>
      <c r="M238" s="16"/>
      <c r="N238" s="16"/>
    </row>
    <row r="239" spans="1:3" ht="15.75" customHeight="1">
      <c r="A239" s="14" t="s">
        <v>422</v>
      </c>
      <c r="B239" s="49" t="s">
        <v>423</v>
      </c>
      <c r="C239" s="49"/>
    </row>
    <row r="240" spans="2:14" ht="15.75" customHeight="1">
      <c r="B240" s="93" t="s">
        <v>424</v>
      </c>
      <c r="C240" s="93"/>
      <c r="D240" s="93"/>
      <c r="E240" s="93"/>
      <c r="F240" s="93"/>
      <c r="G240" s="93"/>
      <c r="H240" s="93"/>
      <c r="I240" s="93"/>
      <c r="J240" s="93"/>
      <c r="K240" s="93"/>
      <c r="L240" s="93"/>
      <c r="M240" s="93"/>
      <c r="N240" s="93"/>
    </row>
    <row r="241" spans="2:14" ht="15.75" customHeight="1">
      <c r="B241" s="93"/>
      <c r="C241" s="93"/>
      <c r="D241" s="93"/>
      <c r="E241" s="93"/>
      <c r="F241" s="93"/>
      <c r="G241" s="93"/>
      <c r="H241" s="93"/>
      <c r="I241" s="93"/>
      <c r="J241" s="93"/>
      <c r="K241" s="93"/>
      <c r="L241" s="93"/>
      <c r="M241" s="93"/>
      <c r="N241" s="93"/>
    </row>
    <row r="242" spans="2:14" ht="15.75" customHeight="1">
      <c r="B242" s="15"/>
      <c r="C242" s="15"/>
      <c r="D242" s="15"/>
      <c r="E242" s="15"/>
      <c r="F242" s="15"/>
      <c r="G242" s="15"/>
      <c r="H242" s="15"/>
      <c r="I242" s="15"/>
      <c r="J242" s="15"/>
      <c r="K242" s="15"/>
      <c r="L242" s="15"/>
      <c r="M242" s="15"/>
      <c r="N242" s="15"/>
    </row>
    <row r="243" spans="2:14" ht="15.75" customHeight="1">
      <c r="B243" s="15"/>
      <c r="C243" s="15"/>
      <c r="D243" s="15"/>
      <c r="E243" s="15"/>
      <c r="F243" s="15"/>
      <c r="G243" s="15"/>
      <c r="H243" s="15"/>
      <c r="I243" s="15"/>
      <c r="J243" s="15"/>
      <c r="K243" s="15"/>
      <c r="L243" s="15"/>
      <c r="M243" s="15"/>
      <c r="N243" s="15"/>
    </row>
    <row r="244" spans="1:3" ht="15.75" customHeight="1">
      <c r="A244" s="14" t="s">
        <v>425</v>
      </c>
      <c r="B244" s="49" t="s">
        <v>426</v>
      </c>
      <c r="C244" s="49"/>
    </row>
    <row r="245" spans="2:14" ht="15.75" customHeight="1">
      <c r="B245" s="93" t="s">
        <v>427</v>
      </c>
      <c r="C245" s="93"/>
      <c r="D245" s="93"/>
      <c r="E245" s="93"/>
      <c r="F245" s="93"/>
      <c r="G245" s="93"/>
      <c r="H245" s="93"/>
      <c r="I245" s="93"/>
      <c r="J245" s="93"/>
      <c r="K245" s="93"/>
      <c r="L245" s="93"/>
      <c r="M245" s="93"/>
      <c r="N245" s="93"/>
    </row>
    <row r="246" spans="2:14" ht="15.75">
      <c r="B246" s="93"/>
      <c r="C246" s="93"/>
      <c r="D246" s="93"/>
      <c r="E246" s="93"/>
      <c r="F246" s="93"/>
      <c r="G246" s="93"/>
      <c r="H246" s="93"/>
      <c r="I246" s="93"/>
      <c r="J246" s="93"/>
      <c r="K246" s="93"/>
      <c r="L246" s="93"/>
      <c r="M246" s="93"/>
      <c r="N246" s="93"/>
    </row>
    <row r="247" spans="2:14" ht="15.75" customHeight="1">
      <c r="B247" s="57"/>
      <c r="C247" s="57"/>
      <c r="D247" s="15"/>
      <c r="E247" s="15"/>
      <c r="F247" s="15"/>
      <c r="G247" s="15"/>
      <c r="H247" s="15"/>
      <c r="I247" s="15"/>
      <c r="J247" s="15"/>
      <c r="K247" s="15"/>
      <c r="L247" s="15"/>
      <c r="M247" s="15"/>
      <c r="N247" s="15"/>
    </row>
    <row r="248" spans="1:3" ht="15.75" customHeight="1">
      <c r="A248" s="14" t="s">
        <v>428</v>
      </c>
      <c r="B248" s="49" t="s">
        <v>429</v>
      </c>
      <c r="C248" s="49"/>
    </row>
    <row r="249" spans="2:14" ht="15.75" customHeight="1">
      <c r="B249" s="94" t="s">
        <v>430</v>
      </c>
      <c r="C249" s="94"/>
      <c r="D249" s="94"/>
      <c r="E249" s="94"/>
      <c r="F249" s="94"/>
      <c r="G249" s="94"/>
      <c r="H249" s="94"/>
      <c r="I249" s="94"/>
      <c r="J249" s="94"/>
      <c r="K249" s="94"/>
      <c r="L249" s="94"/>
      <c r="M249" s="94"/>
      <c r="N249" s="94"/>
    </row>
    <row r="250" spans="2:14" ht="15.75" customHeight="1">
      <c r="B250" s="94"/>
      <c r="C250" s="94"/>
      <c r="D250" s="94"/>
      <c r="E250" s="94"/>
      <c r="F250" s="94"/>
      <c r="G250" s="94"/>
      <c r="H250" s="94"/>
      <c r="I250" s="94"/>
      <c r="J250" s="94"/>
      <c r="K250" s="94"/>
      <c r="L250" s="94"/>
      <c r="M250" s="94"/>
      <c r="N250" s="94"/>
    </row>
    <row r="251" ht="15.75" customHeight="1">
      <c r="N251" s="55" t="s">
        <v>431</v>
      </c>
    </row>
    <row r="252" spans="2:3" ht="15.75" customHeight="1">
      <c r="B252" s="6" t="s">
        <v>432</v>
      </c>
      <c r="C252" s="6"/>
    </row>
    <row r="253" spans="2:14" ht="15.75" customHeight="1">
      <c r="B253" s="14" t="s">
        <v>433</v>
      </c>
      <c r="N253" s="16"/>
    </row>
    <row r="254" spans="2:14" ht="15.75" customHeight="1">
      <c r="B254" s="59" t="s">
        <v>434</v>
      </c>
      <c r="N254" s="16">
        <v>344</v>
      </c>
    </row>
    <row r="255" spans="2:14" ht="15.75" customHeight="1">
      <c r="B255" s="59" t="s">
        <v>435</v>
      </c>
      <c r="N255" s="16">
        <v>350</v>
      </c>
    </row>
    <row r="256" spans="2:14" ht="15.75" customHeight="1">
      <c r="B256" s="59" t="s">
        <v>436</v>
      </c>
      <c r="N256" s="16">
        <v>14</v>
      </c>
    </row>
    <row r="257" spans="2:14" ht="15.75" customHeight="1">
      <c r="B257" s="59"/>
      <c r="N257" s="16">
        <v>125</v>
      </c>
    </row>
    <row r="258" spans="2:14" ht="15.75" customHeight="1">
      <c r="B258" s="14" t="s">
        <v>437</v>
      </c>
      <c r="N258" s="29"/>
    </row>
    <row r="259" ht="15.75" customHeight="1">
      <c r="N259" s="16"/>
    </row>
    <row r="260" ht="15.75" customHeight="1">
      <c r="N260" s="35">
        <f>SUM(N254:N258)</f>
        <v>833</v>
      </c>
    </row>
    <row r="261" spans="2:14" ht="15.75" customHeight="1">
      <c r="B261" s="14" t="s">
        <v>438</v>
      </c>
      <c r="N261" s="16"/>
    </row>
    <row r="262" spans="10:14" ht="15.75" customHeight="1">
      <c r="J262" s="16"/>
      <c r="K262" s="16"/>
      <c r="L262" s="16"/>
      <c r="M262" s="16"/>
      <c r="N262" s="16"/>
    </row>
    <row r="263" spans="10:14" ht="8.25" customHeight="1">
      <c r="J263" s="16"/>
      <c r="K263" s="16"/>
      <c r="L263" s="16"/>
      <c r="M263" s="16"/>
      <c r="N263" s="16"/>
    </row>
    <row r="264" spans="1:3" ht="15.75" customHeight="1">
      <c r="A264" s="14" t="s">
        <v>439</v>
      </c>
      <c r="B264" s="49" t="s">
        <v>440</v>
      </c>
      <c r="C264" s="49"/>
    </row>
    <row r="265" ht="15.75" customHeight="1">
      <c r="N265" s="55" t="s">
        <v>441</v>
      </c>
    </row>
    <row r="266" ht="15.75" customHeight="1">
      <c r="N266" s="55" t="s">
        <v>442</v>
      </c>
    </row>
    <row r="267" ht="15.75" customHeight="1">
      <c r="N267" s="55" t="s">
        <v>443</v>
      </c>
    </row>
    <row r="268" ht="15.75" customHeight="1">
      <c r="N268" s="55" t="s">
        <v>444</v>
      </c>
    </row>
    <row r="269" ht="15.75" customHeight="1">
      <c r="N269" s="5" t="s">
        <v>445</v>
      </c>
    </row>
    <row r="270" spans="2:14" ht="15.75" customHeight="1">
      <c r="B270" s="6" t="s">
        <v>446</v>
      </c>
      <c r="N270" s="55" t="s">
        <v>447</v>
      </c>
    </row>
    <row r="271" ht="15.75" customHeight="1">
      <c r="B271" s="14" t="s">
        <v>448</v>
      </c>
    </row>
    <row r="272" ht="15.75" customHeight="1">
      <c r="B272" s="14" t="s">
        <v>449</v>
      </c>
    </row>
    <row r="273" spans="3:14" ht="15.75" customHeight="1">
      <c r="C273" s="14" t="s">
        <v>450</v>
      </c>
      <c r="N273" s="16">
        <v>12273</v>
      </c>
    </row>
    <row r="274" spans="3:14" ht="15.75" customHeight="1">
      <c r="C274" s="14" t="s">
        <v>451</v>
      </c>
      <c r="N274" s="16">
        <v>591</v>
      </c>
    </row>
    <row r="275" spans="3:14" ht="15.75" customHeight="1">
      <c r="C275" s="14" t="s">
        <v>452</v>
      </c>
      <c r="N275" s="16">
        <v>998</v>
      </c>
    </row>
    <row r="276" spans="3:14" ht="15.75" customHeight="1">
      <c r="C276" s="14" t="s">
        <v>453</v>
      </c>
      <c r="N276" s="29">
        <v>2908</v>
      </c>
    </row>
    <row r="277" ht="15.75" customHeight="1">
      <c r="N277" s="16">
        <f>SUM(N273:N276)</f>
        <v>16770</v>
      </c>
    </row>
    <row r="278" spans="2:14" ht="15.75" customHeight="1">
      <c r="B278" s="14" t="s">
        <v>454</v>
      </c>
      <c r="N278" s="16"/>
    </row>
    <row r="279" spans="3:14" ht="15.75" customHeight="1">
      <c r="C279" s="14" t="s">
        <v>455</v>
      </c>
      <c r="N279" s="29">
        <v>9710</v>
      </c>
    </row>
    <row r="280" ht="9.75" customHeight="1">
      <c r="N280" s="16"/>
    </row>
    <row r="281" ht="15.75" customHeight="1">
      <c r="N281" s="35">
        <f>N277+N279</f>
        <v>26480</v>
      </c>
    </row>
    <row r="282" spans="1:14" ht="15.75" customHeight="1">
      <c r="A282" s="90" t="s">
        <v>456</v>
      </c>
      <c r="B282" s="90"/>
      <c r="C282" s="90"/>
      <c r="N282" s="16"/>
    </row>
    <row r="283" spans="1:14" ht="15.75" customHeight="1">
      <c r="A283" s="91" t="str">
        <f>A236</f>
        <v>26870 D</v>
      </c>
      <c r="B283" s="91"/>
      <c r="C283" s="91"/>
      <c r="N283" s="56" t="s">
        <v>457</v>
      </c>
    </row>
    <row r="284" spans="1:14" ht="15.75" customHeight="1">
      <c r="A284" s="55"/>
      <c r="B284" s="55"/>
      <c r="C284" s="55"/>
      <c r="N284" s="56"/>
    </row>
    <row r="285" spans="1:3" ht="15.75" customHeight="1">
      <c r="A285" s="14" t="s">
        <v>458</v>
      </c>
      <c r="B285" s="49" t="s">
        <v>459</v>
      </c>
      <c r="C285" s="49"/>
    </row>
    <row r="286" spans="2:14" ht="15.75" customHeight="1">
      <c r="B286" s="93" t="s">
        <v>460</v>
      </c>
      <c r="C286" s="93"/>
      <c r="D286" s="93"/>
      <c r="E286" s="93"/>
      <c r="F286" s="93"/>
      <c r="G286" s="93"/>
      <c r="H286" s="93"/>
      <c r="I286" s="93"/>
      <c r="J286" s="93"/>
      <c r="K286" s="93"/>
      <c r="L286" s="93"/>
      <c r="M286" s="93"/>
      <c r="N286" s="93"/>
    </row>
    <row r="287" spans="2:14" ht="15.75" customHeight="1">
      <c r="B287" s="93"/>
      <c r="C287" s="93"/>
      <c r="D287" s="93"/>
      <c r="E287" s="93"/>
      <c r="F287" s="93"/>
      <c r="G287" s="93"/>
      <c r="H287" s="93"/>
      <c r="I287" s="93"/>
      <c r="J287" s="93"/>
      <c r="K287" s="93"/>
      <c r="L287" s="93"/>
      <c r="M287" s="93"/>
      <c r="N287" s="93"/>
    </row>
    <row r="288" spans="2:14" ht="7.5" customHeight="1">
      <c r="B288" s="57"/>
      <c r="C288" s="57"/>
      <c r="D288" s="57"/>
      <c r="E288" s="57"/>
      <c r="F288" s="57"/>
      <c r="G288" s="57"/>
      <c r="H288" s="57"/>
      <c r="I288" s="57"/>
      <c r="J288" s="57"/>
      <c r="K288" s="57"/>
      <c r="L288" s="57"/>
      <c r="M288" s="57"/>
      <c r="N288" s="57"/>
    </row>
    <row r="289" spans="8:14" ht="15.75" customHeight="1">
      <c r="H289" s="55"/>
      <c r="J289" s="55" t="s">
        <v>461</v>
      </c>
      <c r="K289" s="55"/>
      <c r="L289" s="55"/>
      <c r="N289" s="55"/>
    </row>
    <row r="290" spans="8:12" ht="15.75" customHeight="1">
      <c r="H290" s="55"/>
      <c r="J290" s="55" t="s">
        <v>462</v>
      </c>
      <c r="K290" s="55"/>
      <c r="L290" s="55" t="s">
        <v>463</v>
      </c>
    </row>
    <row r="291" spans="8:14" ht="15.75" customHeight="1">
      <c r="H291" s="5"/>
      <c r="J291" s="5" t="s">
        <v>464</v>
      </c>
      <c r="K291" s="55"/>
      <c r="L291" s="5" t="s">
        <v>465</v>
      </c>
      <c r="N291" s="5" t="s">
        <v>466</v>
      </c>
    </row>
    <row r="292" spans="8:14" ht="15.75" customHeight="1">
      <c r="H292" s="55"/>
      <c r="J292" s="55" t="s">
        <v>467</v>
      </c>
      <c r="L292" s="55" t="s">
        <v>468</v>
      </c>
      <c r="N292" s="55" t="s">
        <v>469</v>
      </c>
    </row>
    <row r="293" ht="8.25" customHeight="1">
      <c r="N293" s="55"/>
    </row>
    <row r="294" spans="2:14" ht="15.75" customHeight="1">
      <c r="B294" s="14" t="s">
        <v>470</v>
      </c>
      <c r="H294" s="16"/>
      <c r="I294" s="16"/>
      <c r="J294" s="16">
        <v>116</v>
      </c>
      <c r="K294" s="16"/>
      <c r="L294" s="16">
        <v>565</v>
      </c>
      <c r="M294" s="16"/>
      <c r="N294" s="16">
        <f>SUM(H294:L294)</f>
        <v>681</v>
      </c>
    </row>
    <row r="295" spans="2:14" ht="15.75" customHeight="1">
      <c r="B295" s="14" t="s">
        <v>471</v>
      </c>
      <c r="H295" s="16"/>
      <c r="I295" s="16"/>
      <c r="J295" s="29">
        <v>0</v>
      </c>
      <c r="K295" s="16"/>
      <c r="L295" s="29">
        <v>1000</v>
      </c>
      <c r="M295" s="16"/>
      <c r="N295" s="29">
        <f>SUM(H295:L295)</f>
        <v>1000</v>
      </c>
    </row>
    <row r="296" spans="8:14" ht="9.75" customHeight="1">
      <c r="H296" s="16"/>
      <c r="I296" s="16"/>
      <c r="J296" s="16"/>
      <c r="K296" s="16"/>
      <c r="L296" s="16"/>
      <c r="M296" s="16"/>
      <c r="N296" s="16"/>
    </row>
    <row r="297" spans="8:14" ht="15.75" customHeight="1">
      <c r="H297" s="16"/>
      <c r="I297" s="16"/>
      <c r="J297" s="35">
        <f>SUM(J294:J296)</f>
        <v>116</v>
      </c>
      <c r="K297" s="16"/>
      <c r="L297" s="35">
        <f>SUM(L294:L296)</f>
        <v>1565</v>
      </c>
      <c r="M297" s="16"/>
      <c r="N297" s="35">
        <f>SUM(N294:N296)</f>
        <v>1681</v>
      </c>
    </row>
    <row r="298" spans="12:14" ht="12" customHeight="1">
      <c r="L298" s="16"/>
      <c r="M298" s="16"/>
      <c r="N298" s="16"/>
    </row>
    <row r="299" spans="1:14" ht="15.75" customHeight="1">
      <c r="A299" s="14" t="s">
        <v>472</v>
      </c>
      <c r="B299" s="49" t="s">
        <v>473</v>
      </c>
      <c r="C299" s="55"/>
      <c r="L299" s="16"/>
      <c r="M299" s="16"/>
      <c r="N299" s="16"/>
    </row>
    <row r="300" spans="2:14" ht="15.75" customHeight="1">
      <c r="B300" s="14" t="s">
        <v>474</v>
      </c>
      <c r="C300" s="55"/>
      <c r="L300" s="16"/>
      <c r="M300" s="16"/>
      <c r="N300" s="16"/>
    </row>
    <row r="301" spans="3:14" ht="12" customHeight="1">
      <c r="C301" s="55"/>
      <c r="L301" s="16"/>
      <c r="M301" s="16"/>
      <c r="N301" s="16"/>
    </row>
    <row r="302" spans="1:14" ht="15.75" customHeight="1">
      <c r="A302" s="59" t="s">
        <v>475</v>
      </c>
      <c r="B302" s="58" t="s">
        <v>476</v>
      </c>
      <c r="C302" s="58"/>
      <c r="D302" s="69"/>
      <c r="E302" s="69"/>
      <c r="F302" s="69"/>
      <c r="G302" s="69"/>
      <c r="H302" s="69"/>
      <c r="I302" s="69"/>
      <c r="J302" s="69"/>
      <c r="K302" s="69"/>
      <c r="L302" s="69"/>
      <c r="M302" s="69"/>
      <c r="N302" s="69"/>
    </row>
    <row r="303" spans="1:14" ht="15.75" customHeight="1">
      <c r="A303" s="59"/>
      <c r="B303" s="84" t="s">
        <v>477</v>
      </c>
      <c r="C303" s="84"/>
      <c r="D303" s="84"/>
      <c r="E303" s="84"/>
      <c r="F303" s="84"/>
      <c r="G303" s="84"/>
      <c r="H303" s="84"/>
      <c r="I303" s="84"/>
      <c r="J303" s="84"/>
      <c r="K303" s="84"/>
      <c r="L303" s="84"/>
      <c r="M303" s="84"/>
      <c r="N303" s="84"/>
    </row>
    <row r="304" spans="1:14" ht="15.75" customHeight="1">
      <c r="A304" s="59"/>
      <c r="B304" s="84"/>
      <c r="C304" s="84"/>
      <c r="D304" s="84"/>
      <c r="E304" s="84"/>
      <c r="F304" s="84"/>
      <c r="G304" s="84"/>
      <c r="H304" s="84"/>
      <c r="I304" s="84"/>
      <c r="J304" s="84"/>
      <c r="K304" s="84"/>
      <c r="L304" s="84"/>
      <c r="M304" s="84"/>
      <c r="N304" s="84"/>
    </row>
    <row r="305" spans="2:14" ht="15.75" customHeight="1">
      <c r="B305" s="84"/>
      <c r="C305" s="84"/>
      <c r="D305" s="84"/>
      <c r="E305" s="84"/>
      <c r="F305" s="84"/>
      <c r="G305" s="84"/>
      <c r="H305" s="84"/>
      <c r="I305" s="84"/>
      <c r="J305" s="84"/>
      <c r="K305" s="84"/>
      <c r="L305" s="84"/>
      <c r="M305" s="84"/>
      <c r="N305" s="84"/>
    </row>
    <row r="306" spans="2:14" ht="7.5" customHeight="1">
      <c r="B306" s="15"/>
      <c r="C306" s="15"/>
      <c r="D306" s="15"/>
      <c r="E306" s="15"/>
      <c r="F306" s="15"/>
      <c r="G306" s="15"/>
      <c r="H306" s="15"/>
      <c r="I306" s="15"/>
      <c r="J306" s="15"/>
      <c r="K306" s="15"/>
      <c r="L306" s="15"/>
      <c r="M306" s="15"/>
      <c r="N306" s="15"/>
    </row>
    <row r="307" spans="2:14" ht="15.75" customHeight="1">
      <c r="B307" s="84" t="s">
        <v>478</v>
      </c>
      <c r="C307" s="84"/>
      <c r="D307" s="84"/>
      <c r="E307" s="84"/>
      <c r="F307" s="84"/>
      <c r="G307" s="84"/>
      <c r="H307" s="84"/>
      <c r="I307" s="84"/>
      <c r="J307" s="84"/>
      <c r="K307" s="84"/>
      <c r="L307" s="84"/>
      <c r="M307" s="84"/>
      <c r="N307" s="84"/>
    </row>
    <row r="308" spans="2:14" ht="15.75" customHeight="1">
      <c r="B308" s="84"/>
      <c r="C308" s="84"/>
      <c r="D308" s="84"/>
      <c r="E308" s="84"/>
      <c r="F308" s="84"/>
      <c r="G308" s="84"/>
      <c r="H308" s="84"/>
      <c r="I308" s="84"/>
      <c r="J308" s="84"/>
      <c r="K308" s="84"/>
      <c r="L308" s="84"/>
      <c r="M308" s="84"/>
      <c r="N308" s="84"/>
    </row>
    <row r="309" spans="2:14" ht="15.75" customHeight="1">
      <c r="B309" s="15"/>
      <c r="C309" s="15"/>
      <c r="D309" s="15"/>
      <c r="E309" s="15"/>
      <c r="F309" s="15"/>
      <c r="G309" s="15"/>
      <c r="H309" s="15"/>
      <c r="I309" s="15"/>
      <c r="J309" s="15"/>
      <c r="K309" s="15"/>
      <c r="L309" s="55" t="s">
        <v>479</v>
      </c>
      <c r="M309" s="55"/>
      <c r="N309" s="55" t="s">
        <v>480</v>
      </c>
    </row>
    <row r="310" spans="2:14" ht="15.75" customHeight="1">
      <c r="B310" s="15"/>
      <c r="C310" s="15"/>
      <c r="D310" s="15"/>
      <c r="E310" s="15"/>
      <c r="F310" s="15"/>
      <c r="G310" s="15"/>
      <c r="H310" s="15"/>
      <c r="I310" s="15"/>
      <c r="J310" s="15"/>
      <c r="K310" s="15"/>
      <c r="L310" s="55" t="s">
        <v>481</v>
      </c>
      <c r="M310" s="55"/>
      <c r="N310" s="55" t="s">
        <v>482</v>
      </c>
    </row>
    <row r="311" spans="2:14" ht="15.75" customHeight="1">
      <c r="B311" s="15"/>
      <c r="C311" s="15"/>
      <c r="D311" s="15"/>
      <c r="E311" s="15"/>
      <c r="F311" s="15"/>
      <c r="G311" s="15"/>
      <c r="H311" s="15"/>
      <c r="I311" s="15"/>
      <c r="J311" s="15"/>
      <c r="K311" s="15"/>
      <c r="L311" s="55" t="s">
        <v>483</v>
      </c>
      <c r="M311" s="55"/>
      <c r="N311" s="55" t="s">
        <v>484</v>
      </c>
    </row>
    <row r="312" spans="2:14" ht="15.75" customHeight="1">
      <c r="B312" s="15"/>
      <c r="C312" s="15"/>
      <c r="D312" s="15"/>
      <c r="E312" s="15"/>
      <c r="F312" s="15"/>
      <c r="G312" s="15"/>
      <c r="H312" s="15"/>
      <c r="I312" s="15"/>
      <c r="J312" s="15"/>
      <c r="K312" s="15"/>
      <c r="L312" s="55" t="s">
        <v>485</v>
      </c>
      <c r="M312" s="55"/>
      <c r="N312" s="55" t="s">
        <v>486</v>
      </c>
    </row>
    <row r="313" spans="2:14" ht="15.75" customHeight="1">
      <c r="B313" s="15"/>
      <c r="C313" s="15"/>
      <c r="D313" s="15"/>
      <c r="E313" s="15"/>
      <c r="F313" s="15"/>
      <c r="G313" s="15"/>
      <c r="H313" s="15"/>
      <c r="I313" s="15"/>
      <c r="J313" s="15"/>
      <c r="K313" s="15"/>
      <c r="L313" s="5" t="s">
        <v>487</v>
      </c>
      <c r="M313" s="5"/>
      <c r="N313" s="5" t="s">
        <v>488</v>
      </c>
    </row>
    <row r="314" spans="2:14" ht="15.75" customHeight="1">
      <c r="B314" s="69" t="s">
        <v>489</v>
      </c>
      <c r="C314" s="15"/>
      <c r="D314" s="15"/>
      <c r="E314" s="15"/>
      <c r="F314" s="15"/>
      <c r="G314" s="15"/>
      <c r="H314" s="15"/>
      <c r="I314" s="15"/>
      <c r="J314" s="15"/>
      <c r="K314" s="15"/>
      <c r="L314" s="55" t="s">
        <v>490</v>
      </c>
      <c r="M314" s="55"/>
      <c r="N314" s="55" t="s">
        <v>491</v>
      </c>
    </row>
    <row r="315" spans="3:14" ht="7.5" customHeight="1">
      <c r="C315" s="15"/>
      <c r="D315" s="15"/>
      <c r="E315" s="15"/>
      <c r="F315" s="15"/>
      <c r="G315" s="15"/>
      <c r="H315" s="15"/>
      <c r="I315" s="15"/>
      <c r="J315" s="15"/>
      <c r="K315" s="15"/>
      <c r="L315" s="55"/>
      <c r="M315" s="55"/>
      <c r="N315" s="55"/>
    </row>
    <row r="316" spans="2:14" ht="15.75" customHeight="1">
      <c r="B316" s="69" t="s">
        <v>492</v>
      </c>
      <c r="C316" s="15"/>
      <c r="D316" s="15"/>
      <c r="E316" s="15"/>
      <c r="F316" s="15"/>
      <c r="G316" s="15"/>
      <c r="H316" s="15"/>
      <c r="I316" s="15"/>
      <c r="J316" s="15"/>
      <c r="K316" s="15"/>
      <c r="L316" s="16"/>
      <c r="M316" s="16"/>
      <c r="N316" s="16"/>
    </row>
    <row r="317" spans="2:14" ht="15.75" customHeight="1">
      <c r="B317" s="69" t="s">
        <v>493</v>
      </c>
      <c r="C317" s="15"/>
      <c r="D317" s="15"/>
      <c r="E317" s="15"/>
      <c r="F317" s="15"/>
      <c r="G317" s="15"/>
      <c r="H317" s="15"/>
      <c r="I317" s="15"/>
      <c r="J317" s="15"/>
      <c r="K317" s="15"/>
      <c r="L317" s="16">
        <f>N317-1593</f>
        <v>723</v>
      </c>
      <c r="M317" s="16"/>
      <c r="N317" s="16">
        <v>2316</v>
      </c>
    </row>
    <row r="318" spans="2:14" ht="12.75" customHeight="1" hidden="1">
      <c r="B318" s="69" t="s">
        <v>494</v>
      </c>
      <c r="C318" s="15"/>
      <c r="D318" s="15"/>
      <c r="E318" s="15"/>
      <c r="F318" s="15"/>
      <c r="G318" s="15"/>
      <c r="H318" s="15"/>
      <c r="I318" s="15"/>
      <c r="J318" s="15"/>
      <c r="K318" s="15"/>
      <c r="L318" s="16">
        <v>0</v>
      </c>
      <c r="M318" s="16"/>
      <c r="N318" s="16">
        <v>0</v>
      </c>
    </row>
    <row r="319" spans="2:14" ht="15.75" customHeight="1">
      <c r="B319" s="69" t="s">
        <v>495</v>
      </c>
      <c r="C319" s="15"/>
      <c r="D319" s="15"/>
      <c r="E319" s="15"/>
      <c r="F319" s="15"/>
      <c r="G319" s="15"/>
      <c r="H319" s="15"/>
      <c r="I319" s="15"/>
      <c r="J319" s="15"/>
      <c r="K319" s="15"/>
      <c r="L319" s="16">
        <f>N319+1</f>
        <v>0</v>
      </c>
      <c r="M319" s="16"/>
      <c r="N319" s="16">
        <v>-1</v>
      </c>
    </row>
    <row r="320" spans="2:14" ht="7.5" customHeight="1">
      <c r="B320" s="69"/>
      <c r="C320" s="15"/>
      <c r="D320" s="15"/>
      <c r="E320" s="15"/>
      <c r="F320" s="15"/>
      <c r="G320" s="15"/>
      <c r="H320" s="15"/>
      <c r="I320" s="15"/>
      <c r="J320" s="15"/>
      <c r="K320" s="15"/>
      <c r="L320" s="16"/>
      <c r="M320" s="16"/>
      <c r="N320" s="16"/>
    </row>
    <row r="321" spans="2:14" ht="15.75" customHeight="1">
      <c r="B321" s="69" t="s">
        <v>496</v>
      </c>
      <c r="C321" s="15"/>
      <c r="D321" s="15"/>
      <c r="E321" s="15"/>
      <c r="F321" s="15"/>
      <c r="G321" s="15"/>
      <c r="H321" s="15"/>
      <c r="I321" s="15"/>
      <c r="J321" s="15"/>
      <c r="K321" s="15"/>
      <c r="L321" s="16"/>
      <c r="M321" s="16"/>
      <c r="N321" s="16"/>
    </row>
    <row r="322" spans="2:14" ht="15.75" customHeight="1">
      <c r="B322" s="69" t="s">
        <v>497</v>
      </c>
      <c r="C322" s="15"/>
      <c r="D322" s="15"/>
      <c r="E322" s="15"/>
      <c r="F322" s="15"/>
      <c r="G322" s="15"/>
      <c r="H322" s="15"/>
      <c r="I322" s="15"/>
      <c r="J322" s="15"/>
      <c r="K322" s="15"/>
      <c r="L322" s="16">
        <f>N322-1840</f>
        <v>538</v>
      </c>
      <c r="M322" s="16"/>
      <c r="N322" s="16">
        <v>2378</v>
      </c>
    </row>
    <row r="323" spans="2:14" ht="7.5" customHeight="1">
      <c r="B323" s="69"/>
      <c r="C323" s="15"/>
      <c r="D323" s="15"/>
      <c r="E323" s="15"/>
      <c r="F323" s="15"/>
      <c r="G323" s="15"/>
      <c r="H323" s="15"/>
      <c r="I323" s="15"/>
      <c r="J323" s="15"/>
      <c r="K323" s="15"/>
      <c r="L323" s="16"/>
      <c r="M323" s="16"/>
      <c r="N323" s="16"/>
    </row>
    <row r="324" spans="2:14" ht="15.75" customHeight="1">
      <c r="B324" s="69" t="s">
        <v>498</v>
      </c>
      <c r="C324" s="15"/>
      <c r="D324" s="15"/>
      <c r="E324" s="15"/>
      <c r="F324" s="15"/>
      <c r="G324" s="15"/>
      <c r="H324" s="15"/>
      <c r="I324" s="15"/>
      <c r="J324" s="15"/>
      <c r="K324" s="15"/>
      <c r="L324" s="7"/>
      <c r="M324" s="7"/>
      <c r="N324" s="7"/>
    </row>
    <row r="325" spans="2:14" ht="15.75" customHeight="1">
      <c r="B325" s="69" t="s">
        <v>499</v>
      </c>
      <c r="C325" s="15"/>
      <c r="D325" s="15"/>
      <c r="E325" s="15"/>
      <c r="F325" s="15"/>
      <c r="G325" s="15"/>
      <c r="H325" s="15"/>
      <c r="I325" s="15"/>
      <c r="J325" s="15"/>
      <c r="K325" s="15"/>
      <c r="L325" s="7">
        <f>N325-115</f>
        <v>0</v>
      </c>
      <c r="M325" s="7"/>
      <c r="N325" s="7">
        <v>115</v>
      </c>
    </row>
    <row r="326" spans="2:14" ht="15.75" customHeight="1">
      <c r="B326" s="69" t="s">
        <v>500</v>
      </c>
      <c r="C326" s="15"/>
      <c r="D326" s="15"/>
      <c r="E326" s="15"/>
      <c r="F326" s="15"/>
      <c r="G326" s="15"/>
      <c r="H326" s="15"/>
      <c r="I326" s="15"/>
      <c r="J326" s="15"/>
      <c r="K326" s="15"/>
      <c r="L326" s="7">
        <f>N326+26</f>
        <v>-2</v>
      </c>
      <c r="M326" s="7"/>
      <c r="N326" s="7">
        <v>-28</v>
      </c>
    </row>
    <row r="327" spans="2:14" ht="15.75" customHeight="1">
      <c r="B327" s="69" t="s">
        <v>501</v>
      </c>
      <c r="C327" s="15"/>
      <c r="D327" s="15"/>
      <c r="E327" s="15"/>
      <c r="F327" s="15"/>
      <c r="G327" s="15"/>
      <c r="H327" s="15"/>
      <c r="I327" s="15"/>
      <c r="J327" s="15"/>
      <c r="K327" s="15"/>
      <c r="L327" s="7">
        <f>N327+546</f>
        <v>0</v>
      </c>
      <c r="M327" s="7"/>
      <c r="N327" s="7">
        <v>-546</v>
      </c>
    </row>
    <row r="328" spans="2:14" ht="7.5" customHeight="1">
      <c r="B328" s="69"/>
      <c r="C328" s="15"/>
      <c r="D328" s="15"/>
      <c r="E328" s="15"/>
      <c r="F328" s="15"/>
      <c r="G328" s="15"/>
      <c r="H328" s="15"/>
      <c r="I328" s="15"/>
      <c r="J328" s="15"/>
      <c r="K328" s="15"/>
      <c r="L328" s="7"/>
      <c r="M328" s="7"/>
      <c r="N328" s="7"/>
    </row>
    <row r="329" spans="2:14" ht="15.75" customHeight="1">
      <c r="B329" s="69" t="s">
        <v>502</v>
      </c>
      <c r="C329" s="15"/>
      <c r="D329" s="15"/>
      <c r="E329" s="15"/>
      <c r="F329" s="15"/>
      <c r="G329" s="15"/>
      <c r="H329" s="15"/>
      <c r="I329" s="15"/>
      <c r="J329" s="15"/>
      <c r="K329" s="15"/>
      <c r="L329" s="7"/>
      <c r="M329" s="7"/>
      <c r="N329" s="7"/>
    </row>
    <row r="330" spans="2:14" ht="15.75" customHeight="1">
      <c r="B330" s="69" t="s">
        <v>503</v>
      </c>
      <c r="C330" s="15"/>
      <c r="D330" s="15"/>
      <c r="E330" s="15"/>
      <c r="F330" s="15"/>
      <c r="G330" s="15"/>
      <c r="H330" s="15"/>
      <c r="I330" s="15"/>
      <c r="J330" s="15"/>
      <c r="K330" s="15"/>
      <c r="L330" s="7">
        <f>N330+44</f>
        <v>-17</v>
      </c>
      <c r="M330" s="7"/>
      <c r="N330" s="7">
        <v>-61</v>
      </c>
    </row>
    <row r="331" spans="2:14" ht="8.25" customHeight="1">
      <c r="B331" s="69"/>
      <c r="C331" s="15"/>
      <c r="D331" s="15"/>
      <c r="E331" s="15"/>
      <c r="F331" s="15"/>
      <c r="G331" s="15"/>
      <c r="H331" s="15"/>
      <c r="I331" s="15"/>
      <c r="J331" s="15"/>
      <c r="K331" s="15"/>
      <c r="L331" s="7"/>
      <c r="M331" s="7"/>
      <c r="N331" s="7"/>
    </row>
    <row r="332" spans="2:14" ht="15.75" customHeight="1">
      <c r="B332" s="69" t="s">
        <v>504</v>
      </c>
      <c r="C332" s="15"/>
      <c r="D332" s="15"/>
      <c r="E332" s="15"/>
      <c r="F332" s="15"/>
      <c r="G332" s="15"/>
      <c r="H332" s="15"/>
      <c r="I332" s="15"/>
      <c r="J332" s="15"/>
      <c r="K332" s="15"/>
      <c r="L332" s="7"/>
      <c r="M332" s="7"/>
      <c r="N332" s="7"/>
    </row>
    <row r="333" spans="2:14" ht="15.75" customHeight="1">
      <c r="B333" s="69" t="s">
        <v>505</v>
      </c>
      <c r="C333" s="15"/>
      <c r="D333" s="15"/>
      <c r="E333" s="15"/>
      <c r="F333" s="15"/>
      <c r="G333" s="15"/>
      <c r="H333" s="15"/>
      <c r="I333" s="15"/>
      <c r="J333" s="15"/>
      <c r="K333" s="15"/>
      <c r="L333" s="45">
        <f>N333+28</f>
        <v>0</v>
      </c>
      <c r="M333" s="7"/>
      <c r="N333" s="45">
        <v>-28</v>
      </c>
    </row>
    <row r="334" spans="1:14" ht="15.75" customHeight="1">
      <c r="A334" s="90" t="s">
        <v>506</v>
      </c>
      <c r="B334" s="90"/>
      <c r="C334" s="90"/>
      <c r="L334" s="59"/>
      <c r="M334" s="59"/>
      <c r="N334" s="59"/>
    </row>
    <row r="335" spans="1:14" ht="15.75" customHeight="1">
      <c r="A335" s="91" t="str">
        <f>A2</f>
        <v>26870 D</v>
      </c>
      <c r="B335" s="91"/>
      <c r="C335" s="91"/>
      <c r="L335" s="59"/>
      <c r="M335" s="59"/>
      <c r="N335" s="56" t="s">
        <v>507</v>
      </c>
    </row>
    <row r="336" spans="12:14" ht="15.75" customHeight="1">
      <c r="L336" s="59"/>
      <c r="M336" s="59"/>
      <c r="N336" s="59"/>
    </row>
    <row r="337" spans="12:14" ht="15.75" customHeight="1">
      <c r="L337" s="59"/>
      <c r="M337" s="59"/>
      <c r="N337" s="59"/>
    </row>
    <row r="338" spans="1:14" ht="15.75" customHeight="1">
      <c r="A338" s="58" t="s">
        <v>508</v>
      </c>
      <c r="L338" s="59"/>
      <c r="M338" s="59"/>
      <c r="N338" s="59"/>
    </row>
    <row r="339" spans="1:14" ht="15.75" customHeight="1">
      <c r="A339" s="58"/>
      <c r="L339" s="59"/>
      <c r="M339" s="59"/>
      <c r="N339" s="59"/>
    </row>
    <row r="340" spans="1:3" ht="15.75" customHeight="1">
      <c r="A340" s="14" t="s">
        <v>509</v>
      </c>
      <c r="B340" s="49" t="s">
        <v>510</v>
      </c>
      <c r="C340" s="49"/>
    </row>
    <row r="341" ht="7.5" customHeight="1"/>
    <row r="342" spans="8:14" ht="15.75" customHeight="1">
      <c r="H342" s="55" t="s">
        <v>511</v>
      </c>
      <c r="I342" s="55"/>
      <c r="J342" s="55" t="s">
        <v>512</v>
      </c>
      <c r="K342" s="55"/>
      <c r="L342" s="55"/>
      <c r="M342" s="55"/>
      <c r="N342" s="55"/>
    </row>
    <row r="343" spans="8:14" ht="15.75" customHeight="1">
      <c r="H343" s="55" t="s">
        <v>513</v>
      </c>
      <c r="I343" s="55"/>
      <c r="J343" s="55" t="s">
        <v>514</v>
      </c>
      <c r="K343" s="55"/>
      <c r="L343" s="55"/>
      <c r="M343" s="55"/>
      <c r="N343" s="55"/>
    </row>
    <row r="344" spans="8:14" ht="15.75" customHeight="1">
      <c r="H344" s="55" t="s">
        <v>515</v>
      </c>
      <c r="I344" s="55"/>
      <c r="J344" s="55" t="s">
        <v>516</v>
      </c>
      <c r="K344" s="55"/>
      <c r="L344" s="55"/>
      <c r="M344" s="55"/>
      <c r="N344" s="55"/>
    </row>
    <row r="345" spans="8:14" ht="15.75" customHeight="1">
      <c r="H345" s="55" t="s">
        <v>517</v>
      </c>
      <c r="I345" s="55"/>
      <c r="J345" s="55" t="s">
        <v>518</v>
      </c>
      <c r="K345" s="55"/>
      <c r="L345" s="55"/>
      <c r="M345" s="55"/>
      <c r="N345" s="55"/>
    </row>
    <row r="346" spans="8:14" ht="15.75" customHeight="1">
      <c r="H346" s="55" t="s">
        <v>519</v>
      </c>
      <c r="I346" s="55"/>
      <c r="J346" s="55" t="s">
        <v>520</v>
      </c>
      <c r="K346" s="55"/>
      <c r="L346" s="55"/>
      <c r="M346" s="55"/>
      <c r="N346" s="55"/>
    </row>
    <row r="347" spans="8:14" ht="15.75" customHeight="1">
      <c r="H347" s="68" t="s">
        <v>521</v>
      </c>
      <c r="I347" s="5"/>
      <c r="J347" s="68" t="s">
        <v>522</v>
      </c>
      <c r="K347" s="5"/>
      <c r="L347" s="95" t="s">
        <v>523</v>
      </c>
      <c r="M347" s="95"/>
      <c r="N347" s="95"/>
    </row>
    <row r="348" spans="8:14" ht="15.75" customHeight="1">
      <c r="H348" s="55" t="s">
        <v>524</v>
      </c>
      <c r="I348" s="55"/>
      <c r="J348" s="55" t="s">
        <v>525</v>
      </c>
      <c r="K348" s="55"/>
      <c r="L348" s="55" t="s">
        <v>526</v>
      </c>
      <c r="M348" s="55"/>
      <c r="N348" s="55" t="s">
        <v>527</v>
      </c>
    </row>
    <row r="349" ht="8.25" customHeight="1"/>
    <row r="350" spans="2:14" ht="15.75" customHeight="1">
      <c r="B350" s="14" t="s">
        <v>528</v>
      </c>
      <c r="H350" s="16">
        <f>GIS!K16</f>
        <v>59776</v>
      </c>
      <c r="I350" s="16"/>
      <c r="J350" s="16">
        <f>GIS!M16</f>
        <v>51001</v>
      </c>
      <c r="K350" s="16"/>
      <c r="L350" s="16">
        <f>H350-J350</f>
        <v>8775</v>
      </c>
      <c r="M350" s="70"/>
      <c r="N350" s="70">
        <f>L350/J350*100</f>
        <v>17.205544989313935</v>
      </c>
    </row>
    <row r="351" spans="2:14" ht="15.75" customHeight="1">
      <c r="B351" s="14" t="s">
        <v>529</v>
      </c>
      <c r="H351" s="16"/>
      <c r="I351" s="16"/>
      <c r="J351" s="16"/>
      <c r="K351" s="16"/>
      <c r="L351" s="16"/>
      <c r="M351" s="70"/>
      <c r="N351" s="70"/>
    </row>
    <row r="352" spans="3:14" ht="15.75" customHeight="1">
      <c r="C352" s="14" t="s">
        <v>530</v>
      </c>
      <c r="H352" s="16">
        <f>GIS!K36</f>
        <v>8900</v>
      </c>
      <c r="I352" s="16"/>
      <c r="J352" s="16">
        <f>GIS!M36</f>
        <v>9667</v>
      </c>
      <c r="K352" s="16"/>
      <c r="L352" s="16">
        <f>H352-J352</f>
        <v>-767</v>
      </c>
      <c r="M352" s="70"/>
      <c r="N352" s="70">
        <f>L352/J352*100</f>
        <v>-7.9342091652012</v>
      </c>
    </row>
    <row r="353" spans="2:14" ht="15.75" customHeight="1">
      <c r="B353" s="14" t="s">
        <v>531</v>
      </c>
      <c r="H353" s="16">
        <f>GIS!K40</f>
        <v>9020</v>
      </c>
      <c r="I353" s="16"/>
      <c r="J353" s="16">
        <f>GIS!M40</f>
        <v>9938</v>
      </c>
      <c r="K353" s="16"/>
      <c r="L353" s="16">
        <f>H353-J353</f>
        <v>-918</v>
      </c>
      <c r="M353" s="70"/>
      <c r="N353" s="70">
        <f>L353/J353*100</f>
        <v>-9.237271080700342</v>
      </c>
    </row>
    <row r="354" spans="2:14" ht="15.75" customHeight="1">
      <c r="B354" s="14" t="s">
        <v>532</v>
      </c>
      <c r="H354" s="16"/>
      <c r="I354" s="16"/>
      <c r="J354" s="16"/>
      <c r="K354" s="16"/>
      <c r="L354" s="16"/>
      <c r="M354" s="70"/>
      <c r="N354" s="70"/>
    </row>
    <row r="355" spans="3:14" ht="15.75" customHeight="1">
      <c r="C355" s="14" t="s">
        <v>533</v>
      </c>
      <c r="H355" s="16">
        <f>GIS!K48</f>
        <v>6183</v>
      </c>
      <c r="I355" s="16"/>
      <c r="J355" s="16">
        <f>GIS!M48</f>
        <v>7585</v>
      </c>
      <c r="K355" s="16"/>
      <c r="L355" s="16">
        <f>H355-J355</f>
        <v>-1402</v>
      </c>
      <c r="M355" s="70"/>
      <c r="N355" s="70">
        <f>L355/J355*100</f>
        <v>-18.483849703361898</v>
      </c>
    </row>
    <row r="356" ht="17.25" customHeight="1">
      <c r="H356" s="61"/>
    </row>
    <row r="357" spans="2:14" ht="15.75" customHeight="1" outlineLevel="1">
      <c r="B357" s="93" t="s">
        <v>534</v>
      </c>
      <c r="C357" s="93"/>
      <c r="D357" s="93"/>
      <c r="E357" s="93"/>
      <c r="F357" s="93"/>
      <c r="G357" s="93"/>
      <c r="H357" s="93"/>
      <c r="I357" s="93"/>
      <c r="J357" s="93"/>
      <c r="K357" s="93"/>
      <c r="L357" s="93"/>
      <c r="M357" s="93"/>
      <c r="N357" s="93"/>
    </row>
    <row r="358" spans="2:14" ht="15.75" customHeight="1">
      <c r="B358" s="93"/>
      <c r="C358" s="93"/>
      <c r="D358" s="93"/>
      <c r="E358" s="93"/>
      <c r="F358" s="93"/>
      <c r="G358" s="93"/>
      <c r="H358" s="93"/>
      <c r="I358" s="93"/>
      <c r="J358" s="93"/>
      <c r="K358" s="93"/>
      <c r="L358" s="93"/>
      <c r="M358" s="93"/>
      <c r="N358" s="93"/>
    </row>
    <row r="359" spans="2:14" ht="15.75" customHeight="1">
      <c r="B359" s="93"/>
      <c r="C359" s="93"/>
      <c r="D359" s="93"/>
      <c r="E359" s="93"/>
      <c r="F359" s="93"/>
      <c r="G359" s="93"/>
      <c r="H359" s="93"/>
      <c r="I359" s="93"/>
      <c r="J359" s="93"/>
      <c r="K359" s="93"/>
      <c r="L359" s="93"/>
      <c r="M359" s="93"/>
      <c r="N359" s="93"/>
    </row>
    <row r="360" spans="3:14" ht="15.75" customHeight="1">
      <c r="C360" s="57"/>
      <c r="D360" s="57"/>
      <c r="E360" s="57"/>
      <c r="F360" s="57"/>
      <c r="G360" s="57"/>
      <c r="H360" s="57"/>
      <c r="I360" s="57"/>
      <c r="J360" s="57"/>
      <c r="K360" s="57"/>
      <c r="L360" s="57"/>
      <c r="M360" s="57"/>
      <c r="N360" s="57"/>
    </row>
    <row r="361" spans="1:14" ht="15.75" customHeight="1">
      <c r="A361" s="14" t="s">
        <v>535</v>
      </c>
      <c r="B361" s="96" t="s">
        <v>536</v>
      </c>
      <c r="C361" s="96"/>
      <c r="D361" s="96"/>
      <c r="E361" s="96"/>
      <c r="F361" s="96"/>
      <c r="G361" s="96"/>
      <c r="H361" s="96"/>
      <c r="I361" s="96"/>
      <c r="J361" s="96"/>
      <c r="K361" s="96"/>
      <c r="L361" s="96"/>
      <c r="M361" s="96"/>
      <c r="N361" s="96"/>
    </row>
    <row r="362" spans="2:14" ht="15.75" customHeight="1">
      <c r="B362" s="96"/>
      <c r="C362" s="96"/>
      <c r="D362" s="96"/>
      <c r="E362" s="96"/>
      <c r="F362" s="96"/>
      <c r="G362" s="96"/>
      <c r="H362" s="96"/>
      <c r="I362" s="96"/>
      <c r="J362" s="96"/>
      <c r="K362" s="96"/>
      <c r="L362" s="96"/>
      <c r="M362" s="96"/>
      <c r="N362" s="96"/>
    </row>
    <row r="363" ht="8.25" customHeight="1"/>
    <row r="364" spans="8:14" ht="15.75" customHeight="1">
      <c r="H364" s="55" t="s">
        <v>537</v>
      </c>
      <c r="I364" s="55"/>
      <c r="J364" s="55" t="s">
        <v>538</v>
      </c>
      <c r="K364" s="55"/>
      <c r="L364" s="55"/>
      <c r="M364" s="55"/>
      <c r="N364" s="55"/>
    </row>
    <row r="365" spans="8:14" ht="15.75" customHeight="1">
      <c r="H365" s="55" t="s">
        <v>539</v>
      </c>
      <c r="I365" s="55"/>
      <c r="J365" s="55" t="s">
        <v>540</v>
      </c>
      <c r="K365" s="55"/>
      <c r="L365" s="55"/>
      <c r="M365" s="55"/>
      <c r="N365" s="55"/>
    </row>
    <row r="366" spans="6:14" ht="15.75" customHeight="1">
      <c r="F366" s="55"/>
      <c r="G366" s="55"/>
      <c r="H366" s="55" t="s">
        <v>541</v>
      </c>
      <c r="I366" s="55"/>
      <c r="J366" s="55" t="s">
        <v>542</v>
      </c>
      <c r="K366" s="55"/>
      <c r="L366" s="55"/>
      <c r="M366" s="55"/>
      <c r="N366" s="55"/>
    </row>
    <row r="367" spans="6:14" ht="15.75" customHeight="1">
      <c r="F367" s="55"/>
      <c r="G367" s="55"/>
      <c r="H367" s="55" t="s">
        <v>543</v>
      </c>
      <c r="I367" s="55"/>
      <c r="J367" s="55" t="s">
        <v>544</v>
      </c>
      <c r="K367" s="55"/>
      <c r="L367" s="55"/>
      <c r="M367" s="55"/>
      <c r="N367" s="55"/>
    </row>
    <row r="368" spans="6:14" ht="15.75" customHeight="1">
      <c r="F368" s="55"/>
      <c r="G368" s="55"/>
      <c r="H368" s="55" t="s">
        <v>545</v>
      </c>
      <c r="I368" s="55"/>
      <c r="J368" s="55" t="s">
        <v>546</v>
      </c>
      <c r="K368" s="55"/>
      <c r="L368" s="55"/>
      <c r="M368" s="55"/>
      <c r="N368" s="55"/>
    </row>
    <row r="369" spans="8:14" ht="15.75" customHeight="1">
      <c r="H369" s="68" t="s">
        <v>547</v>
      </c>
      <c r="I369" s="55"/>
      <c r="J369" s="68" t="s">
        <v>548</v>
      </c>
      <c r="K369" s="5"/>
      <c r="L369" s="95" t="s">
        <v>549</v>
      </c>
      <c r="M369" s="95"/>
      <c r="N369" s="95"/>
    </row>
    <row r="370" spans="8:14" ht="15.75" customHeight="1">
      <c r="H370" s="55" t="s">
        <v>550</v>
      </c>
      <c r="I370" s="55"/>
      <c r="J370" s="55" t="s">
        <v>551</v>
      </c>
      <c r="K370" s="55"/>
      <c r="L370" s="55" t="s">
        <v>552</v>
      </c>
      <c r="M370" s="55"/>
      <c r="N370" s="55" t="s">
        <v>553</v>
      </c>
    </row>
    <row r="371" ht="6.75" customHeight="1"/>
    <row r="372" spans="2:14" ht="15.75" customHeight="1">
      <c r="B372" s="14" t="s">
        <v>554</v>
      </c>
      <c r="H372" s="16">
        <f>GIS!G16</f>
        <v>13878</v>
      </c>
      <c r="I372" s="16"/>
      <c r="J372" s="16">
        <v>14782</v>
      </c>
      <c r="K372" s="16"/>
      <c r="L372" s="16">
        <f>H372-J372</f>
        <v>-904</v>
      </c>
      <c r="M372" s="70"/>
      <c r="N372" s="70">
        <f>L372/J372*100</f>
        <v>-6.115545934244351</v>
      </c>
    </row>
    <row r="373" spans="2:14" ht="15.75" customHeight="1">
      <c r="B373" s="14" t="s">
        <v>555</v>
      </c>
      <c r="H373" s="16"/>
      <c r="I373" s="16"/>
      <c r="J373" s="16"/>
      <c r="K373" s="16"/>
      <c r="L373" s="16"/>
      <c r="M373" s="70"/>
      <c r="N373" s="70"/>
    </row>
    <row r="374" spans="3:14" ht="15.75" customHeight="1">
      <c r="C374" s="14" t="s">
        <v>556</v>
      </c>
      <c r="H374" s="16">
        <f>GIS!G36</f>
        <v>2120</v>
      </c>
      <c r="I374" s="16"/>
      <c r="J374" s="16">
        <v>2784</v>
      </c>
      <c r="K374" s="16"/>
      <c r="L374" s="16">
        <f>H374-J374</f>
        <v>-664</v>
      </c>
      <c r="M374" s="70"/>
      <c r="N374" s="70">
        <f>L374/J374*100</f>
        <v>-23.850574712643677</v>
      </c>
    </row>
    <row r="375" spans="2:14" ht="15.75" customHeight="1">
      <c r="B375" s="14" t="s">
        <v>557</v>
      </c>
      <c r="H375" s="16">
        <f>GIS!G40</f>
        <v>2146</v>
      </c>
      <c r="I375" s="16"/>
      <c r="J375" s="16">
        <v>2758</v>
      </c>
      <c r="K375" s="16"/>
      <c r="L375" s="16">
        <f>H375-J375</f>
        <v>-612</v>
      </c>
      <c r="M375" s="70"/>
      <c r="N375" s="70">
        <f>L375/J375*100</f>
        <v>-22.189992748368383</v>
      </c>
    </row>
    <row r="376" spans="2:14" ht="15.75" customHeight="1">
      <c r="B376" s="14" t="s">
        <v>558</v>
      </c>
      <c r="H376" s="16"/>
      <c r="I376" s="16"/>
      <c r="J376" s="16"/>
      <c r="K376" s="16"/>
      <c r="L376" s="16"/>
      <c r="M376" s="70"/>
      <c r="N376" s="70"/>
    </row>
    <row r="377" spans="3:14" ht="15.75" customHeight="1">
      <c r="C377" s="14" t="s">
        <v>559</v>
      </c>
      <c r="H377" s="16">
        <f>GIS!G48</f>
        <v>1733</v>
      </c>
      <c r="I377" s="16"/>
      <c r="J377" s="16">
        <v>2179</v>
      </c>
      <c r="K377" s="16"/>
      <c r="L377" s="16">
        <f>H377-J377</f>
        <v>-446</v>
      </c>
      <c r="M377" s="70"/>
      <c r="N377" s="70">
        <f>L377/J377*100</f>
        <v>-20.468104635153743</v>
      </c>
    </row>
    <row r="378" ht="9.75" customHeight="1">
      <c r="A378" s="58"/>
    </row>
    <row r="379" spans="1:14" ht="15.75" customHeight="1">
      <c r="A379" s="58"/>
      <c r="B379" s="93" t="s">
        <v>560</v>
      </c>
      <c r="C379" s="93"/>
      <c r="D379" s="93"/>
      <c r="E379" s="93"/>
      <c r="F379" s="93"/>
      <c r="G379" s="93"/>
      <c r="H379" s="93"/>
      <c r="I379" s="93"/>
      <c r="J379" s="93"/>
      <c r="K379" s="93"/>
      <c r="L379" s="93"/>
      <c r="M379" s="93"/>
      <c r="N379" s="93"/>
    </row>
    <row r="380" spans="1:14" ht="15.75" customHeight="1">
      <c r="A380" s="58"/>
      <c r="B380" s="93"/>
      <c r="C380" s="93"/>
      <c r="D380" s="93"/>
      <c r="E380" s="93"/>
      <c r="F380" s="93"/>
      <c r="G380" s="93"/>
      <c r="H380" s="93"/>
      <c r="I380" s="93"/>
      <c r="J380" s="93"/>
      <c r="K380" s="93"/>
      <c r="L380" s="93"/>
      <c r="M380" s="93"/>
      <c r="N380" s="93"/>
    </row>
    <row r="381" spans="1:14" ht="15.75" customHeight="1">
      <c r="A381" s="58"/>
      <c r="B381" s="93"/>
      <c r="C381" s="93"/>
      <c r="D381" s="93"/>
      <c r="E381" s="93"/>
      <c r="F381" s="93"/>
      <c r="G381" s="93"/>
      <c r="H381" s="93"/>
      <c r="I381" s="93"/>
      <c r="J381" s="93"/>
      <c r="K381" s="93"/>
      <c r="L381" s="93"/>
      <c r="M381" s="93"/>
      <c r="N381" s="93"/>
    </row>
    <row r="382" spans="1:14" ht="15.75" customHeight="1">
      <c r="A382" s="90" t="s">
        <v>561</v>
      </c>
      <c r="B382" s="90"/>
      <c r="C382" s="90"/>
      <c r="L382" s="59"/>
      <c r="M382" s="59"/>
      <c r="N382" s="59"/>
    </row>
    <row r="383" spans="1:14" ht="15.75" customHeight="1">
      <c r="A383" s="91" t="str">
        <f>A477</f>
        <v>26870 D</v>
      </c>
      <c r="B383" s="91"/>
      <c r="C383" s="91"/>
      <c r="L383" s="59"/>
      <c r="M383" s="59"/>
      <c r="N383" s="56" t="s">
        <v>562</v>
      </c>
    </row>
    <row r="384" spans="2:14" ht="15.75" customHeight="1">
      <c r="B384" s="15"/>
      <c r="C384" s="15"/>
      <c r="D384" s="15"/>
      <c r="E384" s="15"/>
      <c r="F384" s="15"/>
      <c r="G384" s="15"/>
      <c r="H384" s="15"/>
      <c r="I384" s="15"/>
      <c r="J384" s="15"/>
      <c r="K384" s="15"/>
      <c r="L384" s="15"/>
      <c r="M384" s="15"/>
      <c r="N384" s="15"/>
    </row>
    <row r="385" spans="2:14" ht="15.75" customHeight="1">
      <c r="B385" s="15"/>
      <c r="C385" s="15"/>
      <c r="D385" s="15"/>
      <c r="E385" s="15"/>
      <c r="F385" s="15"/>
      <c r="G385" s="15"/>
      <c r="H385" s="15"/>
      <c r="I385" s="15"/>
      <c r="J385" s="15"/>
      <c r="K385" s="15"/>
      <c r="L385" s="15"/>
      <c r="M385" s="15"/>
      <c r="N385" s="15"/>
    </row>
    <row r="386" spans="1:3" ht="15.75" customHeight="1">
      <c r="A386" s="14" t="s">
        <v>563</v>
      </c>
      <c r="B386" s="49" t="s">
        <v>564</v>
      </c>
      <c r="C386" s="49"/>
    </row>
    <row r="387" spans="2:14" ht="15.75" customHeight="1">
      <c r="B387" s="93" t="s">
        <v>565</v>
      </c>
      <c r="C387" s="93"/>
      <c r="D387" s="93"/>
      <c r="E387" s="93"/>
      <c r="F387" s="93"/>
      <c r="G387" s="93"/>
      <c r="H387" s="93"/>
      <c r="I387" s="93"/>
      <c r="J387" s="93"/>
      <c r="K387" s="93"/>
      <c r="L387" s="93"/>
      <c r="M387" s="93"/>
      <c r="N387" s="93"/>
    </row>
    <row r="388" spans="2:14" ht="15.75" customHeight="1">
      <c r="B388" s="93"/>
      <c r="C388" s="93"/>
      <c r="D388" s="93"/>
      <c r="E388" s="93"/>
      <c r="F388" s="93"/>
      <c r="G388" s="93"/>
      <c r="H388" s="93"/>
      <c r="I388" s="93"/>
      <c r="J388" s="93"/>
      <c r="K388" s="93"/>
      <c r="L388" s="93"/>
      <c r="M388" s="93"/>
      <c r="N388" s="93"/>
    </row>
    <row r="389" spans="2:14" ht="15.75" customHeight="1">
      <c r="B389" s="93"/>
      <c r="C389" s="93"/>
      <c r="D389" s="93"/>
      <c r="E389" s="93"/>
      <c r="F389" s="93"/>
      <c r="G389" s="93"/>
      <c r="H389" s="93"/>
      <c r="I389" s="93"/>
      <c r="J389" s="93"/>
      <c r="K389" s="93"/>
      <c r="L389" s="93"/>
      <c r="M389" s="93"/>
      <c r="N389" s="93"/>
    </row>
    <row r="390" spans="2:14" ht="15.75" customHeight="1">
      <c r="B390" s="57"/>
      <c r="C390" s="57"/>
      <c r="D390" s="57"/>
      <c r="E390" s="57"/>
      <c r="F390" s="57"/>
      <c r="G390" s="57"/>
      <c r="H390" s="57"/>
      <c r="I390" s="57"/>
      <c r="J390" s="57"/>
      <c r="K390" s="57"/>
      <c r="L390" s="57"/>
      <c r="M390" s="57"/>
      <c r="N390" s="57"/>
    </row>
    <row r="391" spans="2:14" ht="15.75" customHeight="1">
      <c r="B391" s="57"/>
      <c r="C391" s="57"/>
      <c r="D391" s="57"/>
      <c r="E391" s="57"/>
      <c r="F391" s="57"/>
      <c r="G391" s="57"/>
      <c r="H391" s="57"/>
      <c r="I391" s="57"/>
      <c r="J391" s="57"/>
      <c r="K391" s="57"/>
      <c r="L391" s="57"/>
      <c r="M391" s="57"/>
      <c r="N391" s="57"/>
    </row>
    <row r="392" spans="1:3" ht="15.75" customHeight="1">
      <c r="A392" s="14" t="s">
        <v>566</v>
      </c>
      <c r="B392" s="49" t="s">
        <v>567</v>
      </c>
      <c r="C392" s="49"/>
    </row>
    <row r="393" ht="15.75" customHeight="1">
      <c r="B393" s="14" t="s">
        <v>568</v>
      </c>
    </row>
    <row r="394" ht="15.75" customHeight="1"/>
    <row r="396" spans="1:3" ht="15.75" customHeight="1">
      <c r="A396" s="14" t="s">
        <v>569</v>
      </c>
      <c r="B396" s="49" t="s">
        <v>570</v>
      </c>
      <c r="C396" s="49"/>
    </row>
    <row r="397" spans="12:14" ht="15.75" customHeight="1">
      <c r="L397" s="55" t="s">
        <v>571</v>
      </c>
      <c r="M397" s="55"/>
      <c r="N397" s="55" t="s">
        <v>572</v>
      </c>
    </row>
    <row r="398" spans="12:14" ht="15.75" customHeight="1">
      <c r="L398" s="55" t="s">
        <v>573</v>
      </c>
      <c r="M398" s="55"/>
      <c r="N398" s="55" t="s">
        <v>574</v>
      </c>
    </row>
    <row r="399" spans="12:14" ht="15.75" customHeight="1">
      <c r="L399" s="55" t="s">
        <v>575</v>
      </c>
      <c r="M399" s="55"/>
      <c r="N399" s="55" t="s">
        <v>576</v>
      </c>
    </row>
    <row r="400" spans="12:14" ht="15.75" customHeight="1">
      <c r="L400" s="55" t="s">
        <v>577</v>
      </c>
      <c r="M400" s="55"/>
      <c r="N400" s="55" t="s">
        <v>578</v>
      </c>
    </row>
    <row r="401" spans="12:14" ht="15.75" customHeight="1">
      <c r="L401" s="68" t="s">
        <v>579</v>
      </c>
      <c r="M401" s="5"/>
      <c r="N401" s="68" t="s">
        <v>580</v>
      </c>
    </row>
    <row r="402" spans="12:14" ht="15.75" customHeight="1">
      <c r="L402" s="55" t="s">
        <v>581</v>
      </c>
      <c r="M402" s="55"/>
      <c r="N402" s="55" t="s">
        <v>582</v>
      </c>
    </row>
    <row r="403" spans="2:12" ht="15.75" customHeight="1">
      <c r="B403" s="6" t="s">
        <v>583</v>
      </c>
      <c r="C403" s="6"/>
      <c r="L403" s="61"/>
    </row>
    <row r="404" spans="2:14" ht="15.75" customHeight="1">
      <c r="B404" s="14" t="s">
        <v>584</v>
      </c>
      <c r="L404" s="61"/>
      <c r="N404" s="61"/>
    </row>
    <row r="405" spans="2:14" ht="15.75" customHeight="1">
      <c r="B405" s="14" t="s">
        <v>585</v>
      </c>
      <c r="L405" s="16">
        <f>N405-2400</f>
        <v>329</v>
      </c>
      <c r="M405" s="16"/>
      <c r="N405" s="16">
        <v>2729</v>
      </c>
    </row>
    <row r="406" spans="2:14" ht="15.75" customHeight="1">
      <c r="B406" s="14" t="s">
        <v>586</v>
      </c>
      <c r="L406" s="16">
        <f>N406-34</f>
        <v>0</v>
      </c>
      <c r="M406" s="16"/>
      <c r="N406" s="16">
        <v>34</v>
      </c>
    </row>
    <row r="407" spans="12:14" ht="15.75" customHeight="1">
      <c r="L407" s="64">
        <f>SUM(L405:L406)</f>
        <v>329</v>
      </c>
      <c r="M407" s="16"/>
      <c r="N407" s="64">
        <f>SUM(N405:N406)</f>
        <v>2763</v>
      </c>
    </row>
    <row r="408" spans="12:14" ht="9.75" customHeight="1">
      <c r="L408" s="16"/>
      <c r="M408" s="16"/>
      <c r="N408" s="16"/>
    </row>
    <row r="409" spans="2:14" ht="15.75" customHeight="1">
      <c r="B409" s="14" t="s">
        <v>587</v>
      </c>
      <c r="L409" s="16"/>
      <c r="M409" s="16"/>
      <c r="N409" s="16"/>
    </row>
    <row r="410" spans="2:15" ht="15.75" customHeight="1">
      <c r="B410" s="14" t="s">
        <v>588</v>
      </c>
      <c r="O410" s="61"/>
    </row>
    <row r="411" spans="2:15" ht="15.75" customHeight="1">
      <c r="B411" s="14" t="s">
        <v>589</v>
      </c>
      <c r="L411" s="16">
        <f>N411-18</f>
        <v>74</v>
      </c>
      <c r="M411" s="16"/>
      <c r="N411" s="16">
        <f>-25+117</f>
        <v>92</v>
      </c>
      <c r="O411" s="61"/>
    </row>
    <row r="412" spans="2:15" ht="15.75" customHeight="1">
      <c r="B412" s="14" t="s">
        <v>590</v>
      </c>
      <c r="L412" s="16">
        <f>N412+46</f>
        <v>0</v>
      </c>
      <c r="M412" s="16"/>
      <c r="N412" s="16">
        <v>-46</v>
      </c>
      <c r="O412" s="61"/>
    </row>
    <row r="413" spans="2:15" ht="15.75" customHeight="1">
      <c r="B413" s="14" t="s">
        <v>591</v>
      </c>
      <c r="L413" s="16">
        <f>N413+155</f>
        <v>0</v>
      </c>
      <c r="M413" s="16"/>
      <c r="N413" s="16">
        <v>-155</v>
      </c>
      <c r="O413" s="61"/>
    </row>
    <row r="414" spans="2:14" ht="15.75" customHeight="1">
      <c r="B414" s="14" t="s">
        <v>592</v>
      </c>
      <c r="L414" s="29">
        <f>N414+14</f>
        <v>-5</v>
      </c>
      <c r="M414" s="16"/>
      <c r="N414" s="29">
        <v>-19</v>
      </c>
    </row>
    <row r="415" spans="12:14" ht="15.75" customHeight="1">
      <c r="L415" s="64">
        <f>SUM(L411:L414)</f>
        <v>69</v>
      </c>
      <c r="M415" s="16"/>
      <c r="N415" s="64">
        <f>SUM(N411:N414)</f>
        <v>-128</v>
      </c>
    </row>
    <row r="416" ht="9.75" customHeight="1"/>
    <row r="417" spans="2:14" ht="15.75" customHeight="1">
      <c r="B417" s="14" t="s">
        <v>593</v>
      </c>
      <c r="L417" s="66">
        <f>L407+L415</f>
        <v>398</v>
      </c>
      <c r="N417" s="66">
        <f>N407+N415</f>
        <v>2635</v>
      </c>
    </row>
    <row r="418" spans="1:14" ht="15.75" customHeight="1">
      <c r="A418" s="58"/>
      <c r="L418" s="59"/>
      <c r="M418" s="59"/>
      <c r="N418" s="71"/>
    </row>
    <row r="419" spans="1:14" ht="15.75" customHeight="1">
      <c r="A419" s="58"/>
      <c r="B419" s="93" t="s">
        <v>594</v>
      </c>
      <c r="C419" s="93"/>
      <c r="D419" s="93"/>
      <c r="E419" s="93"/>
      <c r="F419" s="93"/>
      <c r="G419" s="93"/>
      <c r="H419" s="93"/>
      <c r="I419" s="93"/>
      <c r="J419" s="93"/>
      <c r="K419" s="93"/>
      <c r="L419" s="93"/>
      <c r="M419" s="93"/>
      <c r="N419" s="93"/>
    </row>
    <row r="420" spans="1:14" ht="15.75" customHeight="1">
      <c r="A420" s="58"/>
      <c r="B420" s="93"/>
      <c r="C420" s="93"/>
      <c r="D420" s="93"/>
      <c r="E420" s="93"/>
      <c r="F420" s="93"/>
      <c r="G420" s="93"/>
      <c r="H420" s="93"/>
      <c r="I420" s="93"/>
      <c r="J420" s="93"/>
      <c r="K420" s="93"/>
      <c r="L420" s="93"/>
      <c r="M420" s="93"/>
      <c r="N420" s="93"/>
    </row>
    <row r="421" spans="1:14" ht="15.75">
      <c r="A421" s="58"/>
      <c r="B421" s="57"/>
      <c r="C421" s="57"/>
      <c r="D421" s="57"/>
      <c r="E421" s="57"/>
      <c r="F421" s="57"/>
      <c r="G421" s="57"/>
      <c r="H421" s="57"/>
      <c r="I421" s="57"/>
      <c r="J421" s="57"/>
      <c r="K421" s="57"/>
      <c r="L421" s="57"/>
      <c r="M421" s="57"/>
      <c r="N421" s="57"/>
    </row>
    <row r="422" spans="2:14" ht="15.75">
      <c r="B422" s="93" t="s">
        <v>595</v>
      </c>
      <c r="C422" s="93"/>
      <c r="D422" s="93"/>
      <c r="E422" s="93"/>
      <c r="F422" s="93"/>
      <c r="G422" s="93"/>
      <c r="H422" s="93"/>
      <c r="I422" s="93"/>
      <c r="J422" s="93"/>
      <c r="K422" s="93"/>
      <c r="L422" s="93"/>
      <c r="M422" s="93"/>
      <c r="N422" s="93"/>
    </row>
    <row r="423" spans="2:14" ht="15.75">
      <c r="B423" s="93"/>
      <c r="C423" s="93"/>
      <c r="D423" s="93"/>
      <c r="E423" s="93"/>
      <c r="F423" s="93"/>
      <c r="G423" s="93"/>
      <c r="H423" s="93"/>
      <c r="I423" s="93"/>
      <c r="J423" s="93"/>
      <c r="K423" s="93"/>
      <c r="L423" s="93"/>
      <c r="M423" s="93"/>
      <c r="N423" s="93"/>
    </row>
    <row r="424" spans="2:14" ht="15.75">
      <c r="B424" s="93"/>
      <c r="C424" s="93"/>
      <c r="D424" s="93"/>
      <c r="E424" s="93"/>
      <c r="F424" s="93"/>
      <c r="G424" s="93"/>
      <c r="H424" s="93"/>
      <c r="I424" s="93"/>
      <c r="J424" s="93"/>
      <c r="K424" s="93"/>
      <c r="L424" s="93"/>
      <c r="M424" s="93"/>
      <c r="N424" s="93"/>
    </row>
    <row r="425" spans="2:14" ht="15.75">
      <c r="B425" s="93"/>
      <c r="C425" s="93"/>
      <c r="D425" s="93"/>
      <c r="E425" s="93"/>
      <c r="F425" s="93"/>
      <c r="G425" s="93"/>
      <c r="H425" s="93"/>
      <c r="I425" s="93"/>
      <c r="J425" s="93"/>
      <c r="K425" s="93"/>
      <c r="L425" s="93"/>
      <c r="M425" s="93"/>
      <c r="N425" s="93"/>
    </row>
    <row r="426" spans="2:14" ht="15.75">
      <c r="B426" s="57"/>
      <c r="C426" s="57"/>
      <c r="D426" s="57"/>
      <c r="E426" s="57"/>
      <c r="F426" s="57"/>
      <c r="G426" s="57"/>
      <c r="H426" s="57"/>
      <c r="I426" s="57"/>
      <c r="J426" s="57"/>
      <c r="K426" s="57"/>
      <c r="L426" s="57"/>
      <c r="M426" s="57"/>
      <c r="N426" s="57"/>
    </row>
    <row r="427" spans="1:2" ht="15.75" customHeight="1">
      <c r="A427" s="14" t="s">
        <v>596</v>
      </c>
      <c r="B427" s="49" t="s">
        <v>597</v>
      </c>
    </row>
    <row r="428" ht="15.75" customHeight="1">
      <c r="B428" s="14" t="s">
        <v>598</v>
      </c>
    </row>
    <row r="429" spans="1:14" ht="15.75" customHeight="1">
      <c r="A429" s="90" t="s">
        <v>599</v>
      </c>
      <c r="B429" s="90"/>
      <c r="C429" s="90"/>
      <c r="L429" s="59"/>
      <c r="M429" s="59"/>
      <c r="N429" s="59"/>
    </row>
    <row r="430" spans="1:14" ht="15.75" customHeight="1">
      <c r="A430" s="91" t="str">
        <f>A335</f>
        <v>26870 D</v>
      </c>
      <c r="B430" s="91"/>
      <c r="C430" s="91"/>
      <c r="L430" s="59"/>
      <c r="M430" s="59"/>
      <c r="N430" s="56" t="s">
        <v>600</v>
      </c>
    </row>
    <row r="431" spans="12:14" ht="15.75" customHeight="1">
      <c r="L431" s="59"/>
      <c r="M431" s="59"/>
      <c r="N431" s="59"/>
    </row>
    <row r="432" spans="12:14" ht="15.75" customHeight="1">
      <c r="L432" s="59"/>
      <c r="M432" s="59"/>
      <c r="N432" s="59"/>
    </row>
    <row r="433" spans="1:3" ht="15.75" customHeight="1">
      <c r="A433" s="14" t="s">
        <v>601</v>
      </c>
      <c r="B433" s="49" t="s">
        <v>602</v>
      </c>
      <c r="C433" s="49"/>
    </row>
    <row r="434" spans="12:14" ht="15.75" customHeight="1">
      <c r="L434" s="55" t="s">
        <v>603</v>
      </c>
      <c r="M434" s="55"/>
      <c r="N434" s="55" t="s">
        <v>604</v>
      </c>
    </row>
    <row r="435" spans="12:14" ht="15.75" customHeight="1">
      <c r="L435" s="55" t="s">
        <v>605</v>
      </c>
      <c r="M435" s="55"/>
      <c r="N435" s="55" t="s">
        <v>606</v>
      </c>
    </row>
    <row r="436" spans="12:14" ht="15.75" customHeight="1">
      <c r="L436" s="55" t="s">
        <v>607</v>
      </c>
      <c r="M436" s="55"/>
      <c r="N436" s="55" t="s">
        <v>608</v>
      </c>
    </row>
    <row r="437" spans="12:14" ht="15.75" customHeight="1">
      <c r="L437" s="55" t="s">
        <v>609</v>
      </c>
      <c r="M437" s="55"/>
      <c r="N437" s="55" t="s">
        <v>610</v>
      </c>
    </row>
    <row r="438" spans="12:14" ht="15.75" customHeight="1">
      <c r="L438" s="68" t="s">
        <v>611</v>
      </c>
      <c r="M438" s="5"/>
      <c r="N438" s="68" t="s">
        <v>612</v>
      </c>
    </row>
    <row r="439" spans="12:14" ht="15.75" customHeight="1">
      <c r="L439" s="55" t="s">
        <v>613</v>
      </c>
      <c r="M439" s="55"/>
      <c r="N439" s="55" t="s">
        <v>614</v>
      </c>
    </row>
    <row r="440" spans="2:12" ht="15.75" customHeight="1">
      <c r="B440" s="6"/>
      <c r="L440" s="62"/>
    </row>
    <row r="441" spans="2:14" ht="15.75" customHeight="1">
      <c r="B441" s="14" t="s">
        <v>615</v>
      </c>
      <c r="D441" s="14" t="s">
        <v>616</v>
      </c>
      <c r="L441" s="16">
        <v>0</v>
      </c>
      <c r="N441" s="16">
        <v>688</v>
      </c>
    </row>
    <row r="442" spans="4:14" ht="15.75" customHeight="1">
      <c r="D442" s="14" t="s">
        <v>617</v>
      </c>
      <c r="L442" s="16">
        <v>0</v>
      </c>
      <c r="N442" s="16">
        <v>0</v>
      </c>
    </row>
    <row r="443" spans="4:14" ht="15.75" customHeight="1">
      <c r="D443" s="14" t="s">
        <v>618</v>
      </c>
      <c r="J443" s="62"/>
      <c r="L443" s="16">
        <v>0</v>
      </c>
      <c r="N443" s="16">
        <v>0</v>
      </c>
    </row>
    <row r="444" spans="4:14" ht="15.75" customHeight="1">
      <c r="D444" s="14" t="s">
        <v>619</v>
      </c>
      <c r="J444" s="62"/>
      <c r="L444" s="35">
        <v>0</v>
      </c>
      <c r="N444" s="35">
        <v>0</v>
      </c>
    </row>
    <row r="445" spans="12:14" ht="15.75" customHeight="1">
      <c r="L445" s="62"/>
      <c r="N445" s="61"/>
    </row>
    <row r="446" spans="2:12" ht="15.75" customHeight="1">
      <c r="B446" s="14" t="s">
        <v>620</v>
      </c>
      <c r="D446" s="14" t="s">
        <v>621</v>
      </c>
      <c r="L446" s="61"/>
    </row>
    <row r="447" spans="4:14" ht="15.75" customHeight="1">
      <c r="D447" s="14" t="s">
        <v>622</v>
      </c>
      <c r="N447" s="60"/>
    </row>
    <row r="448" spans="4:14" ht="15.75" customHeight="1">
      <c r="D448" s="14" t="s">
        <v>623</v>
      </c>
      <c r="L448" s="16"/>
      <c r="M448" s="16"/>
      <c r="N448" s="16">
        <v>977</v>
      </c>
    </row>
    <row r="449" spans="4:14" ht="15.75" customHeight="1">
      <c r="D449" s="14" t="s">
        <v>624</v>
      </c>
      <c r="L449" s="16"/>
      <c r="M449" s="16"/>
      <c r="N449" s="16">
        <v>977</v>
      </c>
    </row>
    <row r="450" spans="4:14" ht="15.75" customHeight="1">
      <c r="D450" s="14" t="s">
        <v>625</v>
      </c>
      <c r="L450" s="16"/>
      <c r="M450" s="16"/>
      <c r="N450" s="35">
        <v>1090</v>
      </c>
    </row>
    <row r="451" spans="12:14" ht="15.75" customHeight="1">
      <c r="L451" s="16"/>
      <c r="M451" s="16"/>
      <c r="N451" s="16"/>
    </row>
    <row r="452" spans="12:14" ht="15.75" customHeight="1">
      <c r="L452" s="16"/>
      <c r="M452" s="16"/>
      <c r="N452" s="16"/>
    </row>
    <row r="453" spans="1:3" ht="15.75" customHeight="1">
      <c r="A453" s="14" t="s">
        <v>626</v>
      </c>
      <c r="B453" s="49" t="s">
        <v>627</v>
      </c>
      <c r="C453" s="49"/>
    </row>
    <row r="454" spans="2:14" ht="15.75" customHeight="1">
      <c r="B454" s="59" t="s">
        <v>628</v>
      </c>
      <c r="C454" s="57"/>
      <c r="D454" s="57"/>
      <c r="E454" s="57"/>
      <c r="F454" s="57"/>
      <c r="G454" s="57"/>
      <c r="H454" s="57"/>
      <c r="I454" s="57"/>
      <c r="J454" s="57"/>
      <c r="K454" s="57"/>
      <c r="L454" s="57"/>
      <c r="M454" s="57"/>
      <c r="N454" s="57"/>
    </row>
    <row r="455" spans="12:14" ht="15.75" customHeight="1">
      <c r="L455" s="59"/>
      <c r="M455" s="59"/>
      <c r="N455" s="59"/>
    </row>
    <row r="456" spans="12:14" ht="15.75" customHeight="1">
      <c r="L456" s="59"/>
      <c r="M456" s="59"/>
      <c r="N456" s="59"/>
    </row>
    <row r="457" spans="1:3" ht="15.75" customHeight="1">
      <c r="A457" s="14" t="s">
        <v>629</v>
      </c>
      <c r="B457" s="49" t="s">
        <v>630</v>
      </c>
      <c r="C457" s="49"/>
    </row>
    <row r="458" ht="15.75" customHeight="1">
      <c r="N458" s="5" t="s">
        <v>631</v>
      </c>
    </row>
    <row r="459" ht="15.75" customHeight="1">
      <c r="N459" s="55" t="s">
        <v>632</v>
      </c>
    </row>
    <row r="460" ht="15.75" customHeight="1">
      <c r="B460" s="14" t="s">
        <v>633</v>
      </c>
    </row>
    <row r="461" spans="2:14" ht="15.75" customHeight="1">
      <c r="B461" s="56" t="s">
        <v>634</v>
      </c>
      <c r="C461" s="56"/>
      <c r="D461" s="14" t="s">
        <v>635</v>
      </c>
      <c r="H461" s="14" t="s">
        <v>636</v>
      </c>
      <c r="L461" s="61"/>
      <c r="N461" s="16">
        <v>400</v>
      </c>
    </row>
    <row r="462" spans="4:14" ht="15.75" customHeight="1">
      <c r="D462" s="14" t="s">
        <v>637</v>
      </c>
      <c r="H462" s="14" t="s">
        <v>638</v>
      </c>
      <c r="L462" s="61"/>
      <c r="N462" s="29">
        <v>1133</v>
      </c>
    </row>
    <row r="463" ht="9.75" customHeight="1">
      <c r="N463" s="16"/>
    </row>
    <row r="464" ht="15.75" customHeight="1">
      <c r="N464" s="35">
        <f>SUM(N461:N462)</f>
        <v>1533</v>
      </c>
    </row>
    <row r="465" ht="15.75" customHeight="1">
      <c r="N465" s="16"/>
    </row>
    <row r="466" spans="2:14" ht="15.75" customHeight="1">
      <c r="B466" s="56" t="s">
        <v>639</v>
      </c>
      <c r="C466" s="56"/>
      <c r="D466" s="14" t="s">
        <v>640</v>
      </c>
      <c r="N466" s="16">
        <f>N464</f>
        <v>1533</v>
      </c>
    </row>
    <row r="467" spans="4:14" ht="15.75" customHeight="1">
      <c r="D467" s="14" t="s">
        <v>641</v>
      </c>
      <c r="N467" s="29">
        <v>0</v>
      </c>
    </row>
    <row r="468" ht="9.75" customHeight="1">
      <c r="N468" s="16"/>
    </row>
    <row r="469" ht="15.75" customHeight="1">
      <c r="N469" s="35">
        <f>SUM(N466:N467)</f>
        <v>1533</v>
      </c>
    </row>
    <row r="470" spans="2:14" ht="15.75" customHeight="1">
      <c r="B470" s="14" t="s">
        <v>642</v>
      </c>
      <c r="N470" s="16"/>
    </row>
    <row r="471" spans="12:14" ht="15.75" customHeight="1">
      <c r="L471" s="59"/>
      <c r="M471" s="59"/>
      <c r="N471" s="59"/>
    </row>
    <row r="472" spans="12:14" ht="15.75" customHeight="1">
      <c r="L472" s="59"/>
      <c r="M472" s="59"/>
      <c r="N472" s="59"/>
    </row>
    <row r="473" spans="1:3" ht="15.75" customHeight="1">
      <c r="A473" s="14" t="s">
        <v>643</v>
      </c>
      <c r="B473" s="49" t="s">
        <v>644</v>
      </c>
      <c r="C473" s="49"/>
    </row>
    <row r="474" spans="2:14" ht="15.75" customHeight="1">
      <c r="B474" s="93" t="s">
        <v>645</v>
      </c>
      <c r="C474" s="93"/>
      <c r="D474" s="93"/>
      <c r="E474" s="93"/>
      <c r="F474" s="93"/>
      <c r="G474" s="93"/>
      <c r="H474" s="93"/>
      <c r="I474" s="93"/>
      <c r="J474" s="93"/>
      <c r="K474" s="93"/>
      <c r="L474" s="93"/>
      <c r="M474" s="93"/>
      <c r="N474" s="93"/>
    </row>
    <row r="475" spans="2:14" ht="15.75" customHeight="1">
      <c r="B475" s="93"/>
      <c r="C475" s="93"/>
      <c r="D475" s="93"/>
      <c r="E475" s="93"/>
      <c r="F475" s="93"/>
      <c r="G475" s="93"/>
      <c r="H475" s="93"/>
      <c r="I475" s="93"/>
      <c r="J475" s="93"/>
      <c r="K475" s="93"/>
      <c r="L475" s="93"/>
      <c r="M475" s="93"/>
      <c r="N475" s="93"/>
    </row>
    <row r="476" spans="1:14" ht="15.75" customHeight="1">
      <c r="A476" s="90" t="s">
        <v>646</v>
      </c>
      <c r="B476" s="90"/>
      <c r="C476" s="90"/>
      <c r="L476" s="59"/>
      <c r="M476" s="59"/>
      <c r="N476" s="59"/>
    </row>
    <row r="477" spans="1:14" ht="15.75" customHeight="1">
      <c r="A477" s="91" t="str">
        <f>A430</f>
        <v>26870 D</v>
      </c>
      <c r="B477" s="91"/>
      <c r="C477" s="91"/>
      <c r="L477" s="59"/>
      <c r="M477" s="59"/>
      <c r="N477" s="56" t="s">
        <v>647</v>
      </c>
    </row>
    <row r="478" spans="12:14" ht="15.75" customHeight="1">
      <c r="L478" s="59"/>
      <c r="M478" s="59"/>
      <c r="N478" s="59"/>
    </row>
    <row r="479" spans="12:14" ht="7.5" customHeight="1">
      <c r="L479" s="59"/>
      <c r="M479" s="59"/>
      <c r="N479" s="59"/>
    </row>
    <row r="480" spans="1:3" ht="15.75" customHeight="1">
      <c r="A480" s="14" t="s">
        <v>648</v>
      </c>
      <c r="B480" s="49" t="s">
        <v>649</v>
      </c>
      <c r="C480" s="49"/>
    </row>
    <row r="481" spans="2:14" ht="15.75" customHeight="1">
      <c r="B481" s="93" t="s">
        <v>650</v>
      </c>
      <c r="C481" s="93"/>
      <c r="D481" s="93"/>
      <c r="E481" s="93"/>
      <c r="F481" s="93"/>
      <c r="G481" s="93"/>
      <c r="H481" s="93"/>
      <c r="I481" s="93"/>
      <c r="J481" s="93"/>
      <c r="K481" s="93"/>
      <c r="L481" s="93"/>
      <c r="M481" s="93"/>
      <c r="N481" s="93"/>
    </row>
    <row r="482" spans="2:14" ht="15.75" customHeight="1">
      <c r="B482" s="93"/>
      <c r="C482" s="93"/>
      <c r="D482" s="93"/>
      <c r="E482" s="93"/>
      <c r="F482" s="93"/>
      <c r="G482" s="93"/>
      <c r="H482" s="93"/>
      <c r="I482" s="93"/>
      <c r="J482" s="93"/>
      <c r="K482" s="93"/>
      <c r="L482" s="93"/>
      <c r="M482" s="93"/>
      <c r="N482" s="93"/>
    </row>
    <row r="483" spans="2:14" ht="15.75" customHeight="1">
      <c r="B483" s="93"/>
      <c r="C483" s="93"/>
      <c r="D483" s="93"/>
      <c r="E483" s="93"/>
      <c r="F483" s="93"/>
      <c r="G483" s="93"/>
      <c r="H483" s="93"/>
      <c r="I483" s="93"/>
      <c r="J483" s="93"/>
      <c r="K483" s="93"/>
      <c r="L483" s="93"/>
      <c r="M483" s="93"/>
      <c r="N483" s="93"/>
    </row>
    <row r="484" spans="2:14" ht="7.5" customHeight="1">
      <c r="B484" s="57"/>
      <c r="C484" s="57"/>
      <c r="D484" s="57"/>
      <c r="E484" s="57"/>
      <c r="F484" s="57"/>
      <c r="G484" s="57"/>
      <c r="H484" s="57"/>
      <c r="I484" s="57"/>
      <c r="J484" s="57"/>
      <c r="K484" s="57"/>
      <c r="L484" s="57"/>
      <c r="M484" s="57"/>
      <c r="N484" s="57"/>
    </row>
    <row r="485" spans="2:14" ht="15.75" customHeight="1">
      <c r="B485" s="93" t="s">
        <v>651</v>
      </c>
      <c r="C485" s="93"/>
      <c r="D485" s="93"/>
      <c r="E485" s="93"/>
      <c r="F485" s="93"/>
      <c r="G485" s="93"/>
      <c r="H485" s="93"/>
      <c r="I485" s="93"/>
      <c r="J485" s="93"/>
      <c r="K485" s="93"/>
      <c r="L485" s="93"/>
      <c r="M485" s="93"/>
      <c r="N485" s="93"/>
    </row>
    <row r="486" spans="2:14" ht="15.75" customHeight="1">
      <c r="B486" s="93"/>
      <c r="C486" s="93"/>
      <c r="D486" s="93"/>
      <c r="E486" s="93"/>
      <c r="F486" s="93"/>
      <c r="G486" s="93"/>
      <c r="H486" s="93"/>
      <c r="I486" s="93"/>
      <c r="J486" s="93"/>
      <c r="K486" s="93"/>
      <c r="L486" s="93"/>
      <c r="M486" s="93"/>
      <c r="N486" s="93"/>
    </row>
    <row r="487" spans="2:14" ht="15.75" customHeight="1">
      <c r="B487" s="93"/>
      <c r="C487" s="93"/>
      <c r="D487" s="93"/>
      <c r="E487" s="93"/>
      <c r="F487" s="93"/>
      <c r="G487" s="93"/>
      <c r="H487" s="93"/>
      <c r="I487" s="93"/>
      <c r="J487" s="93"/>
      <c r="K487" s="93"/>
      <c r="L487" s="93"/>
      <c r="M487" s="93"/>
      <c r="N487" s="93"/>
    </row>
    <row r="488" spans="2:14" ht="15.75" customHeight="1">
      <c r="B488" s="93"/>
      <c r="C488" s="93"/>
      <c r="D488" s="93"/>
      <c r="E488" s="93"/>
      <c r="F488" s="93"/>
      <c r="G488" s="93"/>
      <c r="H488" s="93"/>
      <c r="I488" s="93"/>
      <c r="J488" s="93"/>
      <c r="K488" s="93"/>
      <c r="L488" s="93"/>
      <c r="M488" s="93"/>
      <c r="N488" s="93"/>
    </row>
    <row r="489" spans="2:14" ht="9.75" customHeight="1">
      <c r="B489" s="57"/>
      <c r="C489" s="57"/>
      <c r="D489" s="57"/>
      <c r="E489" s="57"/>
      <c r="F489" s="57"/>
      <c r="G489" s="57"/>
      <c r="H489" s="57"/>
      <c r="I489" s="57"/>
      <c r="J489" s="57"/>
      <c r="K489" s="57"/>
      <c r="L489" s="57"/>
      <c r="M489" s="57"/>
      <c r="N489" s="57"/>
    </row>
    <row r="490" spans="2:14" ht="15.75" customHeight="1">
      <c r="B490" s="93" t="s">
        <v>652</v>
      </c>
      <c r="C490" s="93"/>
      <c r="D490" s="93"/>
      <c r="E490" s="93"/>
      <c r="F490" s="93"/>
      <c r="G490" s="93"/>
      <c r="H490" s="93"/>
      <c r="I490" s="93"/>
      <c r="J490" s="93"/>
      <c r="K490" s="93"/>
      <c r="L490" s="93"/>
      <c r="M490" s="93"/>
      <c r="N490" s="93"/>
    </row>
    <row r="491" spans="2:14" ht="15.75" customHeight="1">
      <c r="B491" s="93"/>
      <c r="C491" s="93"/>
      <c r="D491" s="93"/>
      <c r="E491" s="93"/>
      <c r="F491" s="93"/>
      <c r="G491" s="93"/>
      <c r="H491" s="93"/>
      <c r="I491" s="93"/>
      <c r="J491" s="93"/>
      <c r="K491" s="93"/>
      <c r="L491" s="93"/>
      <c r="M491" s="93"/>
      <c r="N491" s="93"/>
    </row>
    <row r="492" spans="3:14" ht="15.75" customHeight="1">
      <c r="C492" s="57"/>
      <c r="D492" s="57"/>
      <c r="E492" s="57"/>
      <c r="F492" s="57"/>
      <c r="G492" s="57"/>
      <c r="H492" s="57"/>
      <c r="I492" s="57"/>
      <c r="J492" s="57"/>
      <c r="K492" s="57"/>
      <c r="L492" s="57"/>
      <c r="M492" s="57"/>
      <c r="N492" s="57"/>
    </row>
    <row r="493" spans="1:3" ht="15.75" customHeight="1">
      <c r="A493" s="14" t="s">
        <v>653</v>
      </c>
      <c r="B493" s="49" t="s">
        <v>654</v>
      </c>
      <c r="C493" s="49"/>
    </row>
    <row r="494" spans="2:14" ht="15.75" customHeight="1">
      <c r="B494" s="93" t="s">
        <v>655</v>
      </c>
      <c r="C494" s="93"/>
      <c r="D494" s="93"/>
      <c r="E494" s="93"/>
      <c r="F494" s="93"/>
      <c r="G494" s="93"/>
      <c r="H494" s="93"/>
      <c r="I494" s="93"/>
      <c r="J494" s="93"/>
      <c r="K494" s="93"/>
      <c r="L494" s="93"/>
      <c r="M494" s="93"/>
      <c r="N494" s="93"/>
    </row>
    <row r="495" spans="2:14" ht="15.75" customHeight="1">
      <c r="B495" s="93"/>
      <c r="C495" s="93"/>
      <c r="D495" s="93"/>
      <c r="E495" s="93"/>
      <c r="F495" s="93"/>
      <c r="G495" s="93"/>
      <c r="H495" s="93"/>
      <c r="I495" s="93"/>
      <c r="J495" s="93"/>
      <c r="K495" s="93"/>
      <c r="L495" s="93"/>
      <c r="M495" s="93"/>
      <c r="N495" s="93"/>
    </row>
    <row r="496" spans="3:14" ht="15.75" customHeight="1">
      <c r="C496" s="49"/>
      <c r="D496" s="49"/>
      <c r="E496" s="49"/>
      <c r="F496" s="49"/>
      <c r="G496" s="49"/>
      <c r="H496" s="49"/>
      <c r="I496" s="49"/>
      <c r="J496" s="49"/>
      <c r="K496" s="49"/>
      <c r="L496" s="49"/>
      <c r="M496" s="49"/>
      <c r="N496" s="49"/>
    </row>
    <row r="497" spans="2:14" ht="15.75" customHeight="1">
      <c r="B497" s="49"/>
      <c r="C497" s="49"/>
      <c r="D497" s="49"/>
      <c r="E497" s="49"/>
      <c r="F497" s="49"/>
      <c r="G497" s="49"/>
      <c r="H497" s="49"/>
      <c r="I497" s="49"/>
      <c r="J497" s="49"/>
      <c r="K497" s="49"/>
      <c r="L497" s="49"/>
      <c r="M497" s="49"/>
      <c r="N497" s="49"/>
    </row>
    <row r="498" spans="1:14" ht="15.75" customHeight="1">
      <c r="A498" s="14" t="s">
        <v>656</v>
      </c>
      <c r="B498" s="49" t="s">
        <v>657</v>
      </c>
      <c r="L498" s="59"/>
      <c r="M498" s="59"/>
      <c r="N498" s="59"/>
    </row>
    <row r="499" spans="3:14" ht="15.75" customHeight="1">
      <c r="C499" s="49"/>
      <c r="H499" s="90" t="s">
        <v>658</v>
      </c>
      <c r="I499" s="90"/>
      <c r="J499" s="90"/>
      <c r="L499" s="90" t="s">
        <v>659</v>
      </c>
      <c r="M499" s="90"/>
      <c r="N499" s="90"/>
    </row>
    <row r="500" spans="8:14" ht="15.75" customHeight="1">
      <c r="H500" s="90" t="s">
        <v>660</v>
      </c>
      <c r="I500" s="90"/>
      <c r="J500" s="90"/>
      <c r="L500" s="90" t="s">
        <v>661</v>
      </c>
      <c r="M500" s="90"/>
      <c r="N500" s="90"/>
    </row>
    <row r="501" spans="8:14" ht="15.75" customHeight="1">
      <c r="H501" s="97" t="s">
        <v>662</v>
      </c>
      <c r="I501" s="97"/>
      <c r="J501" s="97"/>
      <c r="L501" s="97" t="s">
        <v>663</v>
      </c>
      <c r="M501" s="97"/>
      <c r="N501" s="97"/>
    </row>
    <row r="502" spans="8:14" ht="15.75" customHeight="1">
      <c r="H502" s="5">
        <v>2005</v>
      </c>
      <c r="I502" s="5"/>
      <c r="J502" s="5">
        <v>2004</v>
      </c>
      <c r="K502" s="5"/>
      <c r="L502" s="5">
        <v>2005</v>
      </c>
      <c r="M502" s="5"/>
      <c r="N502" s="5">
        <v>2004</v>
      </c>
    </row>
    <row r="503" spans="8:14" ht="15.75" customHeight="1">
      <c r="H503" s="55" t="s">
        <v>664</v>
      </c>
      <c r="I503" s="55"/>
      <c r="J503" s="55" t="s">
        <v>665</v>
      </c>
      <c r="K503" s="55"/>
      <c r="L503" s="55" t="s">
        <v>666</v>
      </c>
      <c r="M503" s="55"/>
      <c r="N503" s="55" t="s">
        <v>667</v>
      </c>
    </row>
    <row r="504" spans="9:14" ht="9.75" customHeight="1">
      <c r="I504" s="16"/>
      <c r="J504" s="16"/>
      <c r="K504" s="16"/>
      <c r="L504" s="16"/>
      <c r="M504" s="16"/>
      <c r="N504" s="16"/>
    </row>
    <row r="505" spans="2:14" ht="15.75" customHeight="1">
      <c r="B505" s="14" t="s">
        <v>668</v>
      </c>
      <c r="H505" s="29">
        <f>GIS!G48</f>
        <v>1733</v>
      </c>
      <c r="I505" s="16"/>
      <c r="J505" s="29">
        <f>GIS!I48</f>
        <v>1402</v>
      </c>
      <c r="K505" s="16"/>
      <c r="L505" s="29">
        <f>GIS!K48</f>
        <v>6183</v>
      </c>
      <c r="M505" s="16"/>
      <c r="N505" s="29">
        <f>GIS!M48</f>
        <v>7585</v>
      </c>
    </row>
    <row r="506" spans="9:14" ht="11.25" customHeight="1">
      <c r="I506" s="16"/>
      <c r="J506" s="16"/>
      <c r="K506" s="16"/>
      <c r="L506" s="16"/>
      <c r="M506" s="16"/>
      <c r="N506" s="16"/>
    </row>
    <row r="507" spans="8:14" ht="15.75" customHeight="1">
      <c r="H507" s="55" t="s">
        <v>669</v>
      </c>
      <c r="I507" s="16"/>
      <c r="J507" s="55" t="s">
        <v>670</v>
      </c>
      <c r="K507" s="16"/>
      <c r="L507" s="55" t="s">
        <v>671</v>
      </c>
      <c r="M507" s="16"/>
      <c r="N507" s="55" t="s">
        <v>672</v>
      </c>
    </row>
    <row r="508" spans="2:14" ht="15.75" customHeight="1">
      <c r="B508" s="14" t="s">
        <v>673</v>
      </c>
      <c r="H508" s="16">
        <v>60800000</v>
      </c>
      <c r="I508" s="16"/>
      <c r="J508" s="16">
        <v>60800000</v>
      </c>
      <c r="K508" s="16"/>
      <c r="L508" s="16">
        <f>H508</f>
        <v>60800000</v>
      </c>
      <c r="M508" s="16"/>
      <c r="N508" s="17">
        <f>J508</f>
        <v>60800000</v>
      </c>
    </row>
    <row r="509" spans="12:14" ht="9.75" customHeight="1">
      <c r="L509" s="59"/>
      <c r="M509" s="59"/>
      <c r="N509" s="59"/>
    </row>
    <row r="510" spans="8:14" ht="15.75" customHeight="1">
      <c r="H510" s="55" t="s">
        <v>674</v>
      </c>
      <c r="I510" s="16"/>
      <c r="J510" s="55" t="s">
        <v>675</v>
      </c>
      <c r="K510" s="16"/>
      <c r="L510" s="55" t="s">
        <v>676</v>
      </c>
      <c r="M510" s="16"/>
      <c r="N510" s="55" t="s">
        <v>677</v>
      </c>
    </row>
    <row r="511" spans="2:14" ht="15.75" customHeight="1">
      <c r="B511" s="14" t="s">
        <v>678</v>
      </c>
      <c r="I511" s="16"/>
      <c r="J511" s="16"/>
      <c r="K511" s="16"/>
      <c r="L511" s="16"/>
      <c r="M511" s="16"/>
      <c r="N511" s="16"/>
    </row>
    <row r="512" spans="2:14" ht="16.5" customHeight="1">
      <c r="B512" s="14" t="s">
        <v>679</v>
      </c>
      <c r="H512" s="38">
        <f>H505/H508*100000</f>
        <v>2.8503289473684212</v>
      </c>
      <c r="I512" s="16"/>
      <c r="J512" s="38">
        <f>J505/J508*100000</f>
        <v>2.3059210526315788</v>
      </c>
      <c r="K512" s="16"/>
      <c r="L512" s="38">
        <f>L505/L508*100000</f>
        <v>10.169407894736842</v>
      </c>
      <c r="M512" s="16"/>
      <c r="N512" s="38">
        <f>N505/N508*100000</f>
        <v>12.475328947368421</v>
      </c>
    </row>
    <row r="513" spans="12:14" s="14" customFormat="1" ht="15.75" customHeight="1">
      <c r="L513" s="59"/>
      <c r="M513" s="59"/>
      <c r="N513" s="72"/>
    </row>
    <row r="514" spans="1:10" s="14" customFormat="1" ht="15.75" customHeight="1">
      <c r="A514" s="49" t="s">
        <v>680</v>
      </c>
      <c r="J514" s="58"/>
    </row>
    <row r="515" s="14" customFormat="1" ht="15.75" customHeight="1">
      <c r="A515" s="14" t="s">
        <v>681</v>
      </c>
    </row>
    <row r="516" s="14" customFormat="1" ht="15.75"/>
    <row r="517" s="14" customFormat="1" ht="15.75" customHeight="1">
      <c r="A517" s="14" t="s">
        <v>682</v>
      </c>
    </row>
    <row r="518" s="14" customFormat="1" ht="15.75"/>
    <row r="519" s="14" customFormat="1" ht="15.75" customHeight="1">
      <c r="A519" s="14" t="s">
        <v>683</v>
      </c>
    </row>
    <row r="520" s="14" customFormat="1" ht="15.75" customHeight="1">
      <c r="A520" s="14" t="s">
        <v>684</v>
      </c>
    </row>
    <row r="521" s="14" customFormat="1" ht="15.75"/>
    <row r="522" s="14" customFormat="1" ht="15.75" customHeight="1">
      <c r="A522" s="14" t="s">
        <v>685</v>
      </c>
    </row>
    <row r="523" s="14" customFormat="1" ht="15.75" customHeight="1">
      <c r="A523" s="14" t="s">
        <v>686</v>
      </c>
    </row>
  </sheetData>
  <mergeCells count="62">
    <mergeCell ref="H501:J501"/>
    <mergeCell ref="L501:N501"/>
    <mergeCell ref="H499:J499"/>
    <mergeCell ref="L499:N499"/>
    <mergeCell ref="H500:J500"/>
    <mergeCell ref="L500:N500"/>
    <mergeCell ref="B481:N483"/>
    <mergeCell ref="B485:N488"/>
    <mergeCell ref="B490:N491"/>
    <mergeCell ref="B494:N495"/>
    <mergeCell ref="A430:C430"/>
    <mergeCell ref="B474:N475"/>
    <mergeCell ref="A476:C476"/>
    <mergeCell ref="A477:C477"/>
    <mergeCell ref="B387:N389"/>
    <mergeCell ref="B419:N420"/>
    <mergeCell ref="B422:N425"/>
    <mergeCell ref="A429:C429"/>
    <mergeCell ref="L369:N369"/>
    <mergeCell ref="B379:N381"/>
    <mergeCell ref="A382:C382"/>
    <mergeCell ref="A383:C383"/>
    <mergeCell ref="A335:C335"/>
    <mergeCell ref="L347:N347"/>
    <mergeCell ref="B357:N359"/>
    <mergeCell ref="B361:N362"/>
    <mergeCell ref="B286:N287"/>
    <mergeCell ref="B303:N305"/>
    <mergeCell ref="B307:N308"/>
    <mergeCell ref="A334:C334"/>
    <mergeCell ref="B245:N246"/>
    <mergeCell ref="B249:N250"/>
    <mergeCell ref="A282:C282"/>
    <mergeCell ref="A283:C283"/>
    <mergeCell ref="J199:N199"/>
    <mergeCell ref="A235:C235"/>
    <mergeCell ref="A236:C236"/>
    <mergeCell ref="B240:N241"/>
    <mergeCell ref="A189:C189"/>
    <mergeCell ref="A190:C190"/>
    <mergeCell ref="B194:N196"/>
    <mergeCell ref="J198:N198"/>
    <mergeCell ref="B104:F105"/>
    <mergeCell ref="A143:C143"/>
    <mergeCell ref="A144:C144"/>
    <mergeCell ref="B150:F151"/>
    <mergeCell ref="B62:N64"/>
    <mergeCell ref="B77:F78"/>
    <mergeCell ref="A97:C97"/>
    <mergeCell ref="A98:C98"/>
    <mergeCell ref="B34:N37"/>
    <mergeCell ref="A51:C51"/>
    <mergeCell ref="A52:C52"/>
    <mergeCell ref="B56:N58"/>
    <mergeCell ref="A8:N8"/>
    <mergeCell ref="A9:N9"/>
    <mergeCell ref="A12:N14"/>
    <mergeCell ref="B20:N22"/>
    <mergeCell ref="A1:C1"/>
    <mergeCell ref="A2:C2"/>
    <mergeCell ref="A5:N5"/>
    <mergeCell ref="A6:N6"/>
  </mergeCells>
  <printOptions/>
  <pageMargins left="0.6" right="0.4097222222222222" top="0.7875" bottom="1.14" header="0.65" footer="0.5"/>
  <pageSetup firstPageNumber="7" useFirstPageNumber="1" fitToHeight="0"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T.C.LIEW</dc:creator>
  <cp:keywords/>
  <dc:description/>
  <cp:lastModifiedBy>Mr Foong</cp:lastModifiedBy>
  <cp:lastPrinted>2005-03-30T04:49:23Z</cp:lastPrinted>
  <dcterms:created xsi:type="dcterms:W3CDTF">2002-11-01T01:28:40Z</dcterms:created>
  <dcterms:modified xsi:type="dcterms:W3CDTF">2005-03-30T04:51:15Z</dcterms:modified>
  <cp:category/>
  <cp:version/>
  <cp:contentType/>
  <cp:contentStatus/>
  <cp:revision>1</cp:revision>
</cp:coreProperties>
</file>